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/>
  <mc:AlternateContent xmlns:mc="http://schemas.openxmlformats.org/markup-compatibility/2006">
    <mc:Choice Requires="x15">
      <x15ac:absPath xmlns:x15ac="http://schemas.microsoft.com/office/spreadsheetml/2010/11/ac" url="D:\PROJEKTY\2020\2020_DPS_PRIMETICE_DEST\ROZPOCET\"/>
    </mc:Choice>
  </mc:AlternateContent>
  <xr:revisionPtr revIDLastSave="0" documentId="13_ncr:1_{3FD14AC9-B0BF-4AC6-9AD6-039F67D78256}" xr6:coauthVersionLast="46" xr6:coauthVersionMax="46" xr10:uidLastSave="{00000000-0000-0000-0000-000000000000}"/>
  <bookViews>
    <workbookView xWindow="28995" yWindow="780" windowWidth="28605" windowHeight="13080" xr2:uid="{00000000-000D-0000-FFFF-FFFF00000000}"/>
  </bookViews>
  <sheets>
    <sheet name="Rekapitulace stavby" sheetId="1" r:id="rId1"/>
    <sheet name="SO 01 - Retenční nádrž, A..." sheetId="2" r:id="rId2"/>
    <sheet name="Elektroinstalace" sheetId="5" r:id="rId3"/>
    <sheet name="VRN - Vedlejší rozpočtové..." sheetId="4" r:id="rId4"/>
  </sheets>
  <definedNames>
    <definedName name="_xlnm.Print_Titles" localSheetId="0">'Rekapitulace stavby'!$85:$85</definedName>
    <definedName name="_xlnm.Print_Titles" localSheetId="1">'SO 01 - Retenční nádrž, A...'!$117:$117</definedName>
    <definedName name="_xlnm.Print_Titles" localSheetId="3">'VRN - Vedlejší rozpočtové...'!$110:$110</definedName>
    <definedName name="_xlnm.Print_Area" localSheetId="0">'Rekapitulace stavby'!$C$4:$AP$70,'Rekapitulace stavby'!$C$76:$AP$93</definedName>
    <definedName name="_xlnm.Print_Area" localSheetId="1">'SO 01 - Retenční nádrž, A...'!$C$4:$Q$70,'SO 01 - Retenční nádrž, A...'!$C$76:$Q$101,'SO 01 - Retenční nádrž, A...'!$C$107:$Q$321</definedName>
    <definedName name="_xlnm.Print_Area" localSheetId="3">'VRN - Vedlejší rozpočtové...'!$C$4:$Q$70,'VRN - Vedlejší rozpočtové...'!$C$76:$Q$94,'VRN - Vedlejší rozpočtové...'!$C$100:$Q$120</definedName>
  </definedNames>
  <calcPr calcId="191029"/>
</workbook>
</file>

<file path=xl/calcChain.xml><?xml version="1.0" encoding="utf-8"?>
<calcChain xmlns="http://schemas.openxmlformats.org/spreadsheetml/2006/main">
  <c r="I73" i="5" l="1"/>
  <c r="I72" i="5"/>
  <c r="I71" i="5"/>
  <c r="I70" i="5"/>
  <c r="I69" i="5"/>
  <c r="A69" i="5"/>
  <c r="A70" i="5" s="1"/>
  <c r="A71" i="5" s="1"/>
  <c r="A72" i="5" s="1"/>
  <c r="A73" i="5" s="1"/>
  <c r="I68" i="5"/>
  <c r="I75" i="5" s="1"/>
  <c r="G20" i="5" s="1"/>
  <c r="I63" i="5"/>
  <c r="G19" i="5" s="1"/>
  <c r="K45" i="5"/>
  <c r="I45" i="5"/>
  <c r="K44" i="5"/>
  <c r="I44" i="5"/>
  <c r="I43" i="5"/>
  <c r="K42" i="5"/>
  <c r="I42" i="5"/>
  <c r="K41" i="5"/>
  <c r="I41" i="5"/>
  <c r="A41" i="5"/>
  <c r="A42" i="5" s="1"/>
  <c r="A43" i="5" s="1"/>
  <c r="A44" i="5" s="1"/>
  <c r="A45" i="5" s="1"/>
  <c r="K40" i="5"/>
  <c r="I40" i="5"/>
  <c r="A40" i="5"/>
  <c r="K39" i="5"/>
  <c r="I39" i="5"/>
  <c r="I31" i="5"/>
  <c r="I30" i="5"/>
  <c r="AY90" i="1"/>
  <c r="AX90" i="1"/>
  <c r="BI119" i="4"/>
  <c r="BH119" i="4"/>
  <c r="BG119" i="4"/>
  <c r="BF119" i="4"/>
  <c r="AA119" i="4"/>
  <c r="AA118" i="4" s="1"/>
  <c r="Y119" i="4"/>
  <c r="Y118" i="4"/>
  <c r="W119" i="4"/>
  <c r="W118" i="4" s="1"/>
  <c r="BK119" i="4"/>
  <c r="BK118" i="4" s="1"/>
  <c r="N118" i="4" s="1"/>
  <c r="N91" i="4" s="1"/>
  <c r="N119" i="4"/>
  <c r="BE119" i="4"/>
  <c r="BI117" i="4"/>
  <c r="BH117" i="4"/>
  <c r="BG117" i="4"/>
  <c r="BF117" i="4"/>
  <c r="AA117" i="4"/>
  <c r="Y117" i="4"/>
  <c r="W117" i="4"/>
  <c r="BK117" i="4"/>
  <c r="N117" i="4"/>
  <c r="BE117" i="4" s="1"/>
  <c r="BI116" i="4"/>
  <c r="BH116" i="4"/>
  <c r="BG116" i="4"/>
  <c r="BF116" i="4"/>
  <c r="AA116" i="4"/>
  <c r="Y116" i="4"/>
  <c r="W116" i="4"/>
  <c r="BK116" i="4"/>
  <c r="N116" i="4"/>
  <c r="BE116" i="4" s="1"/>
  <c r="BI115" i="4"/>
  <c r="BH115" i="4"/>
  <c r="BG115" i="4"/>
  <c r="BF115" i="4"/>
  <c r="AA115" i="4"/>
  <c r="Y115" i="4"/>
  <c r="W115" i="4"/>
  <c r="W113" i="4" s="1"/>
  <c r="W112" i="4" s="1"/>
  <c r="W111" i="4" s="1"/>
  <c r="AU90" i="1" s="1"/>
  <c r="BK115" i="4"/>
  <c r="N115" i="4"/>
  <c r="BE115" i="4" s="1"/>
  <c r="BI114" i="4"/>
  <c r="BH114" i="4"/>
  <c r="H35" i="4" s="1"/>
  <c r="BC90" i="1" s="1"/>
  <c r="BG114" i="4"/>
  <c r="BF114" i="4"/>
  <c r="AA114" i="4"/>
  <c r="Y114" i="4"/>
  <c r="W114" i="4"/>
  <c r="BK114" i="4"/>
  <c r="N114" i="4"/>
  <c r="BE114" i="4" s="1"/>
  <c r="F105" i="4"/>
  <c r="F103" i="4"/>
  <c r="F81" i="4"/>
  <c r="F79" i="4"/>
  <c r="O21" i="4"/>
  <c r="E21" i="4"/>
  <c r="M84" i="4" s="1"/>
  <c r="O20" i="4"/>
  <c r="O18" i="4"/>
  <c r="E18" i="4"/>
  <c r="M83" i="4" s="1"/>
  <c r="O17" i="4"/>
  <c r="F84" i="4"/>
  <c r="E12" i="4"/>
  <c r="F107" i="4" s="1"/>
  <c r="M81" i="4"/>
  <c r="F6" i="4"/>
  <c r="F102" i="4" s="1"/>
  <c r="AY89" i="1"/>
  <c r="AX89" i="1"/>
  <c r="AU89" i="1"/>
  <c r="BC89" i="1"/>
  <c r="BA89" i="1"/>
  <c r="BD89" i="1"/>
  <c r="BB89" i="1"/>
  <c r="AW89" i="1"/>
  <c r="AY88" i="1"/>
  <c r="AX88" i="1"/>
  <c r="BI320" i="2"/>
  <c r="BH320" i="2"/>
  <c r="BG320" i="2"/>
  <c r="BF320" i="2"/>
  <c r="AA320" i="2"/>
  <c r="AA319" i="2" s="1"/>
  <c r="Y320" i="2"/>
  <c r="Y319" i="2" s="1"/>
  <c r="W320" i="2"/>
  <c r="W319" i="2" s="1"/>
  <c r="BK320" i="2"/>
  <c r="BK319" i="2" s="1"/>
  <c r="N319" i="2" s="1"/>
  <c r="N98" i="2" s="1"/>
  <c r="N320" i="2"/>
  <c r="BE320" i="2" s="1"/>
  <c r="BI318" i="2"/>
  <c r="BH318" i="2"/>
  <c r="BG318" i="2"/>
  <c r="BF318" i="2"/>
  <c r="AA318" i="2"/>
  <c r="Y318" i="2"/>
  <c r="W318" i="2"/>
  <c r="BK318" i="2"/>
  <c r="N318" i="2"/>
  <c r="BE318" i="2" s="1"/>
  <c r="BI317" i="2"/>
  <c r="BH317" i="2"/>
  <c r="BG317" i="2"/>
  <c r="BF317" i="2"/>
  <c r="AA317" i="2"/>
  <c r="Y317" i="2"/>
  <c r="W317" i="2"/>
  <c r="BK317" i="2"/>
  <c r="N317" i="2"/>
  <c r="BE317" i="2" s="1"/>
  <c r="BI316" i="2"/>
  <c r="BH316" i="2"/>
  <c r="BG316" i="2"/>
  <c r="BF316" i="2"/>
  <c r="AA316" i="2"/>
  <c r="Y316" i="2"/>
  <c r="W316" i="2"/>
  <c r="BK316" i="2"/>
  <c r="N316" i="2"/>
  <c r="BE316" i="2" s="1"/>
  <c r="BI315" i="2"/>
  <c r="BH315" i="2"/>
  <c r="BG315" i="2"/>
  <c r="BF315" i="2"/>
  <c r="AA315" i="2"/>
  <c r="Y315" i="2"/>
  <c r="W315" i="2"/>
  <c r="BK315" i="2"/>
  <c r="N315" i="2"/>
  <c r="BE315" i="2" s="1"/>
  <c r="BI312" i="2"/>
  <c r="BH312" i="2"/>
  <c r="BG312" i="2"/>
  <c r="BF312" i="2"/>
  <c r="AA312" i="2"/>
  <c r="Y312" i="2"/>
  <c r="W312" i="2"/>
  <c r="BK312" i="2"/>
  <c r="N312" i="2"/>
  <c r="BE312" i="2" s="1"/>
  <c r="BI311" i="2"/>
  <c r="BH311" i="2"/>
  <c r="BG311" i="2"/>
  <c r="BF311" i="2"/>
  <c r="AA311" i="2"/>
  <c r="Y311" i="2"/>
  <c r="Y307" i="2" s="1"/>
  <c r="W311" i="2"/>
  <c r="BK311" i="2"/>
  <c r="N311" i="2"/>
  <c r="BE311" i="2"/>
  <c r="BI308" i="2"/>
  <c r="BH308" i="2"/>
  <c r="BG308" i="2"/>
  <c r="BF308" i="2"/>
  <c r="AA308" i="2"/>
  <c r="Y308" i="2"/>
  <c r="W308" i="2"/>
  <c r="W307" i="2" s="1"/>
  <c r="BK308" i="2"/>
  <c r="N308" i="2"/>
  <c r="BE308" i="2"/>
  <c r="BI306" i="2"/>
  <c r="BH306" i="2"/>
  <c r="BG306" i="2"/>
  <c r="BF306" i="2"/>
  <c r="AA306" i="2"/>
  <c r="Y306" i="2"/>
  <c r="W306" i="2"/>
  <c r="BK306" i="2"/>
  <c r="N306" i="2"/>
  <c r="BE306" i="2" s="1"/>
  <c r="BI304" i="2"/>
  <c r="BH304" i="2"/>
  <c r="BG304" i="2"/>
  <c r="BF304" i="2"/>
  <c r="AA304" i="2"/>
  <c r="Y304" i="2"/>
  <c r="W304" i="2"/>
  <c r="BK304" i="2"/>
  <c r="N304" i="2"/>
  <c r="BE304" i="2" s="1"/>
  <c r="BI302" i="2"/>
  <c r="BH302" i="2"/>
  <c r="BG302" i="2"/>
  <c r="BF302" i="2"/>
  <c r="AA302" i="2"/>
  <c r="Y302" i="2"/>
  <c r="W302" i="2"/>
  <c r="BK302" i="2"/>
  <c r="N302" i="2"/>
  <c r="BE302" i="2" s="1"/>
  <c r="BI300" i="2"/>
  <c r="BH300" i="2"/>
  <c r="BG300" i="2"/>
  <c r="BF300" i="2"/>
  <c r="AA300" i="2"/>
  <c r="Y300" i="2"/>
  <c r="W300" i="2"/>
  <c r="BK300" i="2"/>
  <c r="N300" i="2"/>
  <c r="BE300" i="2"/>
  <c r="BI298" i="2"/>
  <c r="BH298" i="2"/>
  <c r="BG298" i="2"/>
  <c r="BF298" i="2"/>
  <c r="AA298" i="2"/>
  <c r="Y298" i="2"/>
  <c r="W298" i="2"/>
  <c r="BK298" i="2"/>
  <c r="N298" i="2"/>
  <c r="BE298" i="2" s="1"/>
  <c r="BI296" i="2"/>
  <c r="BH296" i="2"/>
  <c r="BG296" i="2"/>
  <c r="BF296" i="2"/>
  <c r="AA296" i="2"/>
  <c r="Y296" i="2"/>
  <c r="W296" i="2"/>
  <c r="BK296" i="2"/>
  <c r="N296" i="2"/>
  <c r="BE296" i="2" s="1"/>
  <c r="BI294" i="2"/>
  <c r="BH294" i="2"/>
  <c r="BG294" i="2"/>
  <c r="BF294" i="2"/>
  <c r="AA294" i="2"/>
  <c r="Y294" i="2"/>
  <c r="W294" i="2"/>
  <c r="BK294" i="2"/>
  <c r="N294" i="2"/>
  <c r="BE294" i="2" s="1"/>
  <c r="BI292" i="2"/>
  <c r="BH292" i="2"/>
  <c r="BG292" i="2"/>
  <c r="BF292" i="2"/>
  <c r="AA292" i="2"/>
  <c r="Y292" i="2"/>
  <c r="W292" i="2"/>
  <c r="BK292" i="2"/>
  <c r="N292" i="2"/>
  <c r="BE292" i="2"/>
  <c r="BI291" i="2"/>
  <c r="BH291" i="2"/>
  <c r="BG291" i="2"/>
  <c r="BF291" i="2"/>
  <c r="AA291" i="2"/>
  <c r="Y291" i="2"/>
  <c r="W291" i="2"/>
  <c r="BK291" i="2"/>
  <c r="N291" i="2"/>
  <c r="BE291" i="2" s="1"/>
  <c r="BI290" i="2"/>
  <c r="BH290" i="2"/>
  <c r="BG290" i="2"/>
  <c r="BF290" i="2"/>
  <c r="AA290" i="2"/>
  <c r="Y290" i="2"/>
  <c r="W290" i="2"/>
  <c r="BK290" i="2"/>
  <c r="N290" i="2"/>
  <c r="BE290" i="2" s="1"/>
  <c r="BI289" i="2"/>
  <c r="BH289" i="2"/>
  <c r="BG289" i="2"/>
  <c r="BF289" i="2"/>
  <c r="AA289" i="2"/>
  <c r="Y289" i="2"/>
  <c r="W289" i="2"/>
  <c r="BK289" i="2"/>
  <c r="N289" i="2"/>
  <c r="BE289" i="2" s="1"/>
  <c r="BI288" i="2"/>
  <c r="BH288" i="2"/>
  <c r="BG288" i="2"/>
  <c r="BF288" i="2"/>
  <c r="AA288" i="2"/>
  <c r="Y288" i="2"/>
  <c r="W288" i="2"/>
  <c r="BK288" i="2"/>
  <c r="N288" i="2"/>
  <c r="BE288" i="2" s="1"/>
  <c r="BI287" i="2"/>
  <c r="BH287" i="2"/>
  <c r="BG287" i="2"/>
  <c r="BF287" i="2"/>
  <c r="AA287" i="2"/>
  <c r="Y287" i="2"/>
  <c r="W287" i="2"/>
  <c r="BK287" i="2"/>
  <c r="N287" i="2"/>
  <c r="BE287" i="2" s="1"/>
  <c r="BI286" i="2"/>
  <c r="BH286" i="2"/>
  <c r="BG286" i="2"/>
  <c r="BF286" i="2"/>
  <c r="AA286" i="2"/>
  <c r="Y286" i="2"/>
  <c r="W286" i="2"/>
  <c r="BK286" i="2"/>
  <c r="N286" i="2"/>
  <c r="BE286" i="2" s="1"/>
  <c r="BI285" i="2"/>
  <c r="BH285" i="2"/>
  <c r="BG285" i="2"/>
  <c r="BF285" i="2"/>
  <c r="AA285" i="2"/>
  <c r="Y285" i="2"/>
  <c r="W285" i="2"/>
  <c r="BK285" i="2"/>
  <c r="N285" i="2"/>
  <c r="BE285" i="2"/>
  <c r="BI283" i="2"/>
  <c r="BH283" i="2"/>
  <c r="BG283" i="2"/>
  <c r="BF283" i="2"/>
  <c r="AA283" i="2"/>
  <c r="Y283" i="2"/>
  <c r="W283" i="2"/>
  <c r="BK283" i="2"/>
  <c r="N283" i="2"/>
  <c r="BE283" i="2" s="1"/>
  <c r="BI280" i="2"/>
  <c r="BH280" i="2"/>
  <c r="BG280" i="2"/>
  <c r="BF280" i="2"/>
  <c r="AA280" i="2"/>
  <c r="Y280" i="2"/>
  <c r="W280" i="2"/>
  <c r="BK280" i="2"/>
  <c r="N280" i="2"/>
  <c r="BE280" i="2" s="1"/>
  <c r="BI277" i="2"/>
  <c r="BH277" i="2"/>
  <c r="BG277" i="2"/>
  <c r="BF277" i="2"/>
  <c r="AA277" i="2"/>
  <c r="Y277" i="2"/>
  <c r="W277" i="2"/>
  <c r="BK277" i="2"/>
  <c r="N277" i="2"/>
  <c r="BE277" i="2" s="1"/>
  <c r="BI271" i="2"/>
  <c r="BH271" i="2"/>
  <c r="BG271" i="2"/>
  <c r="BF271" i="2"/>
  <c r="AA271" i="2"/>
  <c r="AA270" i="2" s="1"/>
  <c r="Y271" i="2"/>
  <c r="W271" i="2"/>
  <c r="BK271" i="2"/>
  <c r="N271" i="2"/>
  <c r="BE271" i="2" s="1"/>
  <c r="BI267" i="2"/>
  <c r="BH267" i="2"/>
  <c r="BG267" i="2"/>
  <c r="BF267" i="2"/>
  <c r="AA267" i="2"/>
  <c r="Y267" i="2"/>
  <c r="W267" i="2"/>
  <c r="BK267" i="2"/>
  <c r="N267" i="2"/>
  <c r="BE267" i="2" s="1"/>
  <c r="BI261" i="2"/>
  <c r="BH261" i="2"/>
  <c r="BG261" i="2"/>
  <c r="BF261" i="2"/>
  <c r="AA261" i="2"/>
  <c r="Y261" i="2"/>
  <c r="W261" i="2"/>
  <c r="BK261" i="2"/>
  <c r="N261" i="2"/>
  <c r="BE261" i="2" s="1"/>
  <c r="BI258" i="2"/>
  <c r="BH258" i="2"/>
  <c r="BG258" i="2"/>
  <c r="BF258" i="2"/>
  <c r="AA258" i="2"/>
  <c r="Y258" i="2"/>
  <c r="W258" i="2"/>
  <c r="BK258" i="2"/>
  <c r="N258" i="2"/>
  <c r="BE258" i="2" s="1"/>
  <c r="BI255" i="2"/>
  <c r="BH255" i="2"/>
  <c r="BG255" i="2"/>
  <c r="BF255" i="2"/>
  <c r="AA255" i="2"/>
  <c r="AA246" i="2" s="1"/>
  <c r="Y255" i="2"/>
  <c r="W255" i="2"/>
  <c r="BK255" i="2"/>
  <c r="N255" i="2"/>
  <c r="BE255" i="2" s="1"/>
  <c r="BI247" i="2"/>
  <c r="BH247" i="2"/>
  <c r="BG247" i="2"/>
  <c r="BF247" i="2"/>
  <c r="AA247" i="2"/>
  <c r="Y247" i="2"/>
  <c r="W247" i="2"/>
  <c r="BK247" i="2"/>
  <c r="N247" i="2"/>
  <c r="BE247" i="2" s="1"/>
  <c r="BI244" i="2"/>
  <c r="BH244" i="2"/>
  <c r="BG244" i="2"/>
  <c r="BF244" i="2"/>
  <c r="AA244" i="2"/>
  <c r="Y244" i="2"/>
  <c r="W244" i="2"/>
  <c r="BK244" i="2"/>
  <c r="N244" i="2"/>
  <c r="BE244" i="2" s="1"/>
  <c r="BI242" i="2"/>
  <c r="BH242" i="2"/>
  <c r="BG242" i="2"/>
  <c r="BF242" i="2"/>
  <c r="AA242" i="2"/>
  <c r="Y242" i="2"/>
  <c r="W242" i="2"/>
  <c r="BK242" i="2"/>
  <c r="N242" i="2"/>
  <c r="BE242" i="2" s="1"/>
  <c r="BI240" i="2"/>
  <c r="BH240" i="2"/>
  <c r="BG240" i="2"/>
  <c r="BF240" i="2"/>
  <c r="AA240" i="2"/>
  <c r="Y240" i="2"/>
  <c r="W240" i="2"/>
  <c r="W239" i="2" s="1"/>
  <c r="BK240" i="2"/>
  <c r="N240" i="2"/>
  <c r="BE240" i="2" s="1"/>
  <c r="BI236" i="2"/>
  <c r="BH236" i="2"/>
  <c r="BG236" i="2"/>
  <c r="BF236" i="2"/>
  <c r="AA236" i="2"/>
  <c r="AA235" i="2" s="1"/>
  <c r="Y236" i="2"/>
  <c r="Y235" i="2" s="1"/>
  <c r="W236" i="2"/>
  <c r="W235" i="2" s="1"/>
  <c r="BK236" i="2"/>
  <c r="BK235" i="2" s="1"/>
  <c r="N235" i="2" s="1"/>
  <c r="N91" i="2" s="1"/>
  <c r="N236" i="2"/>
  <c r="BE236" i="2" s="1"/>
  <c r="BI234" i="2"/>
  <c r="BH234" i="2"/>
  <c r="BG234" i="2"/>
  <c r="BF234" i="2"/>
  <c r="AA234" i="2"/>
  <c r="Y234" i="2"/>
  <c r="W234" i="2"/>
  <c r="BK234" i="2"/>
  <c r="N234" i="2"/>
  <c r="BE234" i="2"/>
  <c r="BI233" i="2"/>
  <c r="BH233" i="2"/>
  <c r="BG233" i="2"/>
  <c r="BF233" i="2"/>
  <c r="AA233" i="2"/>
  <c r="Y233" i="2"/>
  <c r="W233" i="2"/>
  <c r="BK233" i="2"/>
  <c r="N233" i="2"/>
  <c r="BE233" i="2" s="1"/>
  <c r="BI225" i="2"/>
  <c r="BH225" i="2"/>
  <c r="BG225" i="2"/>
  <c r="BF225" i="2"/>
  <c r="AA225" i="2"/>
  <c r="Y225" i="2"/>
  <c r="W225" i="2"/>
  <c r="BK225" i="2"/>
  <c r="N225" i="2"/>
  <c r="BE225" i="2" s="1"/>
  <c r="BI223" i="2"/>
  <c r="BH223" i="2"/>
  <c r="BG223" i="2"/>
  <c r="BF223" i="2"/>
  <c r="AA223" i="2"/>
  <c r="Y223" i="2"/>
  <c r="W223" i="2"/>
  <c r="BK223" i="2"/>
  <c r="N223" i="2"/>
  <c r="BE223" i="2" s="1"/>
  <c r="BI216" i="2"/>
  <c r="BH216" i="2"/>
  <c r="BG216" i="2"/>
  <c r="BF216" i="2"/>
  <c r="AA216" i="2"/>
  <c r="Y216" i="2"/>
  <c r="W216" i="2"/>
  <c r="BK216" i="2"/>
  <c r="N216" i="2"/>
  <c r="BE216" i="2"/>
  <c r="BI207" i="2"/>
  <c r="BH207" i="2"/>
  <c r="BG207" i="2"/>
  <c r="BF207" i="2"/>
  <c r="AA207" i="2"/>
  <c r="Y207" i="2"/>
  <c r="W207" i="2"/>
  <c r="BK207" i="2"/>
  <c r="N207" i="2"/>
  <c r="BE207" i="2" s="1"/>
  <c r="BI201" i="2"/>
  <c r="BH201" i="2"/>
  <c r="BG201" i="2"/>
  <c r="BF201" i="2"/>
  <c r="AA201" i="2"/>
  <c r="Y201" i="2"/>
  <c r="W201" i="2"/>
  <c r="BK201" i="2"/>
  <c r="N201" i="2"/>
  <c r="BE201" i="2" s="1"/>
  <c r="BI199" i="2"/>
  <c r="BH199" i="2"/>
  <c r="BG199" i="2"/>
  <c r="BF199" i="2"/>
  <c r="AA199" i="2"/>
  <c r="Y199" i="2"/>
  <c r="W199" i="2"/>
  <c r="BK199" i="2"/>
  <c r="N199" i="2"/>
  <c r="BE199" i="2"/>
  <c r="BI193" i="2"/>
  <c r="BH193" i="2"/>
  <c r="BG193" i="2"/>
  <c r="BF193" i="2"/>
  <c r="AA193" i="2"/>
  <c r="Y193" i="2"/>
  <c r="W193" i="2"/>
  <c r="BK193" i="2"/>
  <c r="N193" i="2"/>
  <c r="BE193" i="2" s="1"/>
  <c r="BI185" i="2"/>
  <c r="BH185" i="2"/>
  <c r="BG185" i="2"/>
  <c r="BF185" i="2"/>
  <c r="AA185" i="2"/>
  <c r="Y185" i="2"/>
  <c r="W185" i="2"/>
  <c r="BK185" i="2"/>
  <c r="N185" i="2"/>
  <c r="BE185" i="2" s="1"/>
  <c r="BI178" i="2"/>
  <c r="BH178" i="2"/>
  <c r="BG178" i="2"/>
  <c r="BF178" i="2"/>
  <c r="AA178" i="2"/>
  <c r="Y178" i="2"/>
  <c r="W178" i="2"/>
  <c r="BK178" i="2"/>
  <c r="N178" i="2"/>
  <c r="BE178" i="2" s="1"/>
  <c r="BI175" i="2"/>
  <c r="BH175" i="2"/>
  <c r="BG175" i="2"/>
  <c r="BF175" i="2"/>
  <c r="AA175" i="2"/>
  <c r="Y175" i="2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N174" i="2"/>
  <c r="BE174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8" i="2"/>
  <c r="BH168" i="2"/>
  <c r="BG168" i="2"/>
  <c r="BF168" i="2"/>
  <c r="AA168" i="2"/>
  <c r="Y168" i="2"/>
  <c r="W168" i="2"/>
  <c r="BK168" i="2"/>
  <c r="N168" i="2"/>
  <c r="BE168" i="2"/>
  <c r="BI165" i="2"/>
  <c r="BH165" i="2"/>
  <c r="BG165" i="2"/>
  <c r="BF165" i="2"/>
  <c r="AA165" i="2"/>
  <c r="Y165" i="2"/>
  <c r="W165" i="2"/>
  <c r="BK165" i="2"/>
  <c r="N165" i="2"/>
  <c r="BE165" i="2"/>
  <c r="BI148" i="2"/>
  <c r="BH148" i="2"/>
  <c r="BG148" i="2"/>
  <c r="BF148" i="2"/>
  <c r="AA148" i="2"/>
  <c r="Y148" i="2"/>
  <c r="W148" i="2"/>
  <c r="BK148" i="2"/>
  <c r="N148" i="2"/>
  <c r="BE148" i="2" s="1"/>
  <c r="BI145" i="2"/>
  <c r="BH145" i="2"/>
  <c r="BG145" i="2"/>
  <c r="BF145" i="2"/>
  <c r="AA145" i="2"/>
  <c r="Y145" i="2"/>
  <c r="W145" i="2"/>
  <c r="BK145" i="2"/>
  <c r="N145" i="2"/>
  <c r="BE145" i="2" s="1"/>
  <c r="BI140" i="2"/>
  <c r="BH140" i="2"/>
  <c r="BG140" i="2"/>
  <c r="BF140" i="2"/>
  <c r="AA140" i="2"/>
  <c r="Y140" i="2"/>
  <c r="W140" i="2"/>
  <c r="BK140" i="2"/>
  <c r="N140" i="2"/>
  <c r="BE140" i="2" s="1"/>
  <c r="BI137" i="2"/>
  <c r="BH137" i="2"/>
  <c r="BG137" i="2"/>
  <c r="BF137" i="2"/>
  <c r="AA137" i="2"/>
  <c r="Y137" i="2"/>
  <c r="W137" i="2"/>
  <c r="BK137" i="2"/>
  <c r="N137" i="2"/>
  <c r="BE137" i="2" s="1"/>
  <c r="BI132" i="2"/>
  <c r="BH132" i="2"/>
  <c r="BG132" i="2"/>
  <c r="BF132" i="2"/>
  <c r="AA132" i="2"/>
  <c r="Y132" i="2"/>
  <c r="W132" i="2"/>
  <c r="BK132" i="2"/>
  <c r="N132" i="2"/>
  <c r="BE132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1" i="2"/>
  <c r="BH121" i="2"/>
  <c r="BG121" i="2"/>
  <c r="BF121" i="2"/>
  <c r="AA121" i="2"/>
  <c r="Y121" i="2"/>
  <c r="W121" i="2"/>
  <c r="W120" i="2" s="1"/>
  <c r="BK121" i="2"/>
  <c r="N121" i="2"/>
  <c r="BE121" i="2" s="1"/>
  <c r="F112" i="2"/>
  <c r="F110" i="2"/>
  <c r="F81" i="2"/>
  <c r="F79" i="2"/>
  <c r="O21" i="2"/>
  <c r="E21" i="2"/>
  <c r="M84" i="2" s="1"/>
  <c r="O20" i="2"/>
  <c r="O18" i="2"/>
  <c r="E18" i="2"/>
  <c r="M83" i="2" s="1"/>
  <c r="O17" i="2"/>
  <c r="F84" i="2"/>
  <c r="E12" i="2"/>
  <c r="F114" i="2" s="1"/>
  <c r="F83" i="2"/>
  <c r="M112" i="2"/>
  <c r="F6" i="2"/>
  <c r="F109" i="2" s="1"/>
  <c r="AM83" i="1"/>
  <c r="AM82" i="1"/>
  <c r="L82" i="1"/>
  <c r="AM80" i="1"/>
  <c r="L80" i="1"/>
  <c r="L78" i="1"/>
  <c r="Y120" i="2" l="1"/>
  <c r="H35" i="2"/>
  <c r="BC88" i="1" s="1"/>
  <c r="H36" i="2"/>
  <c r="BD88" i="1" s="1"/>
  <c r="BK239" i="2"/>
  <c r="N239" i="2" s="1"/>
  <c r="N92" i="2" s="1"/>
  <c r="AA239" i="2"/>
  <c r="W270" i="2"/>
  <c r="M33" i="2"/>
  <c r="AW88" i="1" s="1"/>
  <c r="BK246" i="2"/>
  <c r="N246" i="2" s="1"/>
  <c r="N93" i="2" s="1"/>
  <c r="W284" i="2"/>
  <c r="BK284" i="2"/>
  <c r="N284" i="2" s="1"/>
  <c r="N95" i="2" s="1"/>
  <c r="F83" i="4"/>
  <c r="H33" i="4"/>
  <c r="BA90" i="1" s="1"/>
  <c r="AA113" i="4"/>
  <c r="AA112" i="4" s="1"/>
  <c r="AA111" i="4" s="1"/>
  <c r="AA307" i="2"/>
  <c r="Y314" i="2"/>
  <c r="BK314" i="2"/>
  <c r="N314" i="2" s="1"/>
  <c r="N97" i="2" s="1"/>
  <c r="H34" i="4"/>
  <c r="BB90" i="1" s="1"/>
  <c r="Y113" i="4"/>
  <c r="Y112" i="4" s="1"/>
  <c r="Y111" i="4" s="1"/>
  <c r="M33" i="4"/>
  <c r="AW90" i="1" s="1"/>
  <c r="H34" i="2"/>
  <c r="BB88" i="1" s="1"/>
  <c r="BB87" i="1" s="1"/>
  <c r="H36" i="4"/>
  <c r="BD90" i="1" s="1"/>
  <c r="BK113" i="4"/>
  <c r="N113" i="4" s="1"/>
  <c r="N90" i="4" s="1"/>
  <c r="K50" i="5"/>
  <c r="K52" i="5"/>
  <c r="I48" i="5"/>
  <c r="G17" i="5" s="1"/>
  <c r="I33" i="5"/>
  <c r="K16" i="5" s="1"/>
  <c r="K22" i="5" s="1"/>
  <c r="H33" i="2"/>
  <c r="BA88" i="1" s="1"/>
  <c r="BA87" i="1" s="1"/>
  <c r="Y239" i="2"/>
  <c r="W246" i="2"/>
  <c r="Y270" i="2"/>
  <c r="Y119" i="2" s="1"/>
  <c r="Y118" i="2" s="1"/>
  <c r="Y284" i="2"/>
  <c r="AA120" i="2"/>
  <c r="BK270" i="2"/>
  <c r="N270" i="2" s="1"/>
  <c r="N94" i="2" s="1"/>
  <c r="F78" i="2"/>
  <c r="AA314" i="2"/>
  <c r="BK120" i="2"/>
  <c r="Y246" i="2"/>
  <c r="AA284" i="2"/>
  <c r="BK307" i="2"/>
  <c r="N307" i="2" s="1"/>
  <c r="N96" i="2" s="1"/>
  <c r="W314" i="2"/>
  <c r="F78" i="4"/>
  <c r="M81" i="2"/>
  <c r="BD87" i="1"/>
  <c r="W35" i="1" s="1"/>
  <c r="F115" i="2"/>
  <c r="M105" i="4"/>
  <c r="W119" i="2"/>
  <c r="W118" i="2" s="1"/>
  <c r="AU88" i="1" s="1"/>
  <c r="AU87" i="1" s="1"/>
  <c r="BC87" i="1"/>
  <c r="F108" i="4"/>
  <c r="M114" i="2"/>
  <c r="M107" i="4"/>
  <c r="M115" i="2"/>
  <c r="M108" i="4"/>
  <c r="BK119" i="2" l="1"/>
  <c r="W33" i="1"/>
  <c r="AX87" i="1"/>
  <c r="N120" i="2"/>
  <c r="N90" i="2" s="1"/>
  <c r="BK112" i="4"/>
  <c r="N112" i="4" s="1"/>
  <c r="N89" i="4" s="1"/>
  <c r="K53" i="5"/>
  <c r="K55" i="5" s="1"/>
  <c r="G18" i="5" s="1"/>
  <c r="G22" i="5" s="1"/>
  <c r="E25" i="5" s="1"/>
  <c r="AG89" i="1" s="1"/>
  <c r="AN89" i="1" s="1"/>
  <c r="AW87" i="1"/>
  <c r="AA119" i="2"/>
  <c r="AA118" i="2" s="1"/>
  <c r="BK118" i="2"/>
  <c r="N118" i="2" s="1"/>
  <c r="N88" i="2" s="1"/>
  <c r="L101" i="2" s="1"/>
  <c r="N119" i="2"/>
  <c r="N89" i="2" s="1"/>
  <c r="AY87" i="1"/>
  <c r="W34" i="1"/>
  <c r="BK111" i="4" l="1"/>
  <c r="N111" i="4" s="1"/>
  <c r="N88" i="4" s="1"/>
  <c r="M27" i="2"/>
  <c r="M27" i="4" l="1"/>
  <c r="L94" i="4"/>
  <c r="H32" i="4"/>
  <c r="AZ90" i="1" s="1"/>
  <c r="M32" i="4"/>
  <c r="AV90" i="1" s="1"/>
  <c r="AT90" i="1" s="1"/>
  <c r="H32" i="2"/>
  <c r="AZ88" i="1" s="1"/>
  <c r="M32" i="2"/>
  <c r="AV88" i="1" s="1"/>
  <c r="AT88" i="1" s="1"/>
  <c r="AZ89" i="1"/>
  <c r="AV89" i="1"/>
  <c r="AT89" i="1" s="1"/>
  <c r="AZ87" i="1" l="1"/>
  <c r="AS89" i="1"/>
  <c r="AS88" i="1"/>
  <c r="M30" i="2"/>
  <c r="AS90" i="1"/>
  <c r="M30" i="4"/>
  <c r="AV87" i="1" l="1"/>
  <c r="AG88" i="1"/>
  <c r="L38" i="2"/>
  <c r="L38" i="4"/>
  <c r="AG90" i="1"/>
  <c r="AN90" i="1" s="1"/>
  <c r="AS87" i="1"/>
  <c r="AT87" i="1" l="1"/>
  <c r="AN88" i="1"/>
  <c r="AN87" i="1" s="1"/>
  <c r="AG87" i="1"/>
  <c r="AG93" i="1" l="1"/>
  <c r="W31" i="1"/>
  <c r="AK31" i="1" s="1"/>
  <c r="AN93" i="1"/>
  <c r="AK26" i="1"/>
  <c r="AK29" i="1" l="1"/>
  <c r="AK37" i="1" s="1"/>
</calcChain>
</file>

<file path=xl/sharedStrings.xml><?xml version="1.0" encoding="utf-8"?>
<sst xmlns="http://schemas.openxmlformats.org/spreadsheetml/2006/main" count="2497" uniqueCount="527">
  <si>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</si>
  <si>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</si>
  <si>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</si>
  <si>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</si>
  <si>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</si>
  <si>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</si>
  <si>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</si>
  <si>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</si>
  <si>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</si>
  <si>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</si>
  <si>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</si>
  <si>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</si>
  <si>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</si>
  <si>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</si>
  <si>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</si>
  <si>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</si>
  <si>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</si>
  <si>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</si>
  <si>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</si>
  <si>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Znojmo - U Lesíka - Retenční nádrž dešťových vod s ATS pro závlahu zeleně - 2021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</si>
  <si>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</si>
  <si>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</si>
  <si>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</si>
  <si>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</si>
  <si>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</si>
  <si>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</si>
  <si>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</si>
  <si>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</si>
  <si>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</si>
  <si>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</si>
  <si>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</si>
  <si>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</si>
  <si>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</si>
  <si>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</si>
  <si>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</si>
  <si>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</si>
  <si>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</si>
  <si>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</si>
  <si>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</si>
  <si>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</si>
  <si>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</si>
  <si>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</si>
  <si>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</si>
  <si>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</si>
  <si>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</si>
  <si>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</si>
  <si>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</si>
  <si>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</si>
  <si>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</si>
  <si>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</si>
  <si>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</si>
  <si>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</si>
  <si>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</si>
  <si>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</si>
  <si>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</si>
  <si>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</si>
  <si>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</si>
  <si>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</si>
  <si>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</si>
  <si>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</si>
  <si>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</si>
  <si>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</si>
  <si>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</si>
  <si>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</si>
  <si>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</si>
  <si>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</si>
  <si>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</si>
  <si>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</si>
  <si>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</si>
  <si>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</si>
  <si>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</si>
  <si>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</si>
  <si>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</si>
  <si>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</si>
  <si>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{6c0565c1-ec96-4678-99c1-1556fb01bdbc}</t>
  </si>
  <si>
    <t>{00000000-0000-0000-0000-000000000000}</t>
  </si>
  <si>
    <t>/</t>
  </si>
  <si>
    <t>SO 01</t>
  </si>
  <si>
    <t>Retenční nádrž, ATS, závlaha</t>
  </si>
  <si>
    <t>1</t>
  </si>
  <si>
    <t>{ac39866d-9797-4e00-9d0b-f098e7ead725}</t>
  </si>
  <si>
    <t>SO 02</t>
  </si>
  <si>
    <t>{8c59c17a-b73d-4fd5-9c79-0028488649ba}</t>
  </si>
  <si>
    <t>VRN</t>
  </si>
  <si>
    <t>Vedlejší rozpočtové náklady</t>
  </si>
  <si>
    <t>{2f030a72-0169-4149-98e4-9c2b6551b600}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</si>
  <si>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</si>
  <si>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</si>
  <si>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</si>
  <si>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</si>
  <si>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</si>
  <si>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</si>
  <si>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</si>
  <si>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</si>
  <si>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01 - Retenční nádrž, ATS, závlaha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</si>
  <si>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</si>
  <si>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</si>
  <si>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</si>
  <si>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</si>
  <si>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</si>
  <si>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</si>
  <si>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</si>
  <si>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</si>
  <si>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</si>
  <si>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</si>
  <si>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</si>
  <si>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</si>
  <si>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</si>
  <si>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</si>
  <si>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</si>
  <si>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</si>
  <si>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Zařízení staveniště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</si>
  <si>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</si>
  <si>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</si>
  <si>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</si>
  <si>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</si>
  <si>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</si>
  <si>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</si>
  <si>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</si>
  <si>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</si>
  <si>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</si>
  <si>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</si>
  <si>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</si>
  <si>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</si>
  <si>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</si>
  <si>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</si>
  <si>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</si>
  <si>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</si>
  <si>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113106023</t>
  </si>
  <si>
    <t>Rozebrání dlažeb při překopech komunikací pro pěší ze zámkové dlažby ručně</t>
  </si>
  <si>
    <t>m2</t>
  </si>
  <si>
    <t>4</t>
  </si>
  <si>
    <t>423762083</t>
  </si>
  <si>
    <t>7,2*1,0</t>
  </si>
  <si>
    <t>VV</t>
  </si>
  <si>
    <t>113107422</t>
  </si>
  <si>
    <t>Odstranění podkladu z kameniva drceného tl 200 mm při překopech strojně pl do 15 m2</t>
  </si>
  <si>
    <t>865942985</t>
  </si>
  <si>
    <t>3</t>
  </si>
  <si>
    <t>121151113</t>
  </si>
  <si>
    <t>Sejmutí ornice plochy do 500 m2 tl vrstvy do 200 mm strojně</t>
  </si>
  <si>
    <t>1285951235</t>
  </si>
  <si>
    <t>retenční nádrž:</t>
  </si>
  <si>
    <t>8,8*8,8</t>
  </si>
  <si>
    <t>závlaha:</t>
  </si>
  <si>
    <t>297,8*0,6</t>
  </si>
  <si>
    <t>kanalizace DN300:</t>
  </si>
  <si>
    <t>5,0*1,2</t>
  </si>
  <si>
    <t>Součet</t>
  </si>
  <si>
    <t>122251101</t>
  </si>
  <si>
    <t>Odkopávky a prokopávky nezapažené v hornině třídy těžitelnosti I, skupiny 3 objem do 20 m3 strojně</t>
  </si>
  <si>
    <t>m3</t>
  </si>
  <si>
    <t>-372210534</t>
  </si>
  <si>
    <t>pod chodník u ATS:</t>
  </si>
  <si>
    <t>2,5*6,5*0,12</t>
  </si>
  <si>
    <t>horniny tř. 3 = 50%:</t>
  </si>
  <si>
    <t>1,95*0,5</t>
  </si>
  <si>
    <t>5</t>
  </si>
  <si>
    <t>122351101</t>
  </si>
  <si>
    <t>Odkopávky a prokopávky nezapažené v hornině třídy těžitelnosti II, skupiny 4 objem do 20 m3 strojně</t>
  </si>
  <si>
    <t>892008730</t>
  </si>
  <si>
    <t>horniny tř. 4 = 50%:</t>
  </si>
  <si>
    <t>6</t>
  </si>
  <si>
    <t>131251104</t>
  </si>
  <si>
    <t>Hloubení jam nezapažených v hornině třídy těžitelnosti I, skupiny 3 objem do 500 m3 strojně</t>
  </si>
  <si>
    <t>-2110522061</t>
  </si>
  <si>
    <t>výkop pro RN a ATS:</t>
  </si>
  <si>
    <t>8,8*8,8*4,28</t>
  </si>
  <si>
    <t>horniny tř. 3 = 50%</t>
  </si>
  <si>
    <t>331,443*0,5</t>
  </si>
  <si>
    <t>7</t>
  </si>
  <si>
    <t>131351104</t>
  </si>
  <si>
    <t>Hloubení jam nezapažených v hornině třídy těžitelnosti II, skupiny 4 objem do 500 m3 strojně</t>
  </si>
  <si>
    <t>-1552354419</t>
  </si>
  <si>
    <t>horniny tř. 4 = 50%</t>
  </si>
  <si>
    <t>8</t>
  </si>
  <si>
    <t>132251103</t>
  </si>
  <si>
    <t>Hloubení rýh nezapažených š do 800 mm v hornině třídy těžitelnosti I, skupiny 3 objem do 100 m3 strojně</t>
  </si>
  <si>
    <t>1282032152</t>
  </si>
  <si>
    <t>124,0*0,6*0,8</t>
  </si>
  <si>
    <t>183,0*0,6*0,79</t>
  </si>
  <si>
    <t>13*1,0*1,0*0,8</t>
  </si>
  <si>
    <t>5,0*1,2*2,3</t>
  </si>
  <si>
    <t>nová šachta S2:</t>
  </si>
  <si>
    <t>2,64*2,64*3,37</t>
  </si>
  <si>
    <t>odpočet odstranění porvrchů:</t>
  </si>
  <si>
    <t>ornice:</t>
  </si>
  <si>
    <t>-(297,8*0,6*0,2)</t>
  </si>
  <si>
    <t>chodník:</t>
  </si>
  <si>
    <t>-(7,2*0,6*0,3)</t>
  </si>
  <si>
    <t>156,918*0,5</t>
  </si>
  <si>
    <t>9</t>
  </si>
  <si>
    <t>132351103</t>
  </si>
  <si>
    <t>Hloubení rýh nezapažených š do 800 mm v hornině třídy těžitelnosti II, skupiny 4 objem do 100 m3 strojně</t>
  </si>
  <si>
    <t>862562258</t>
  </si>
  <si>
    <t>10</t>
  </si>
  <si>
    <t>151101101</t>
  </si>
  <si>
    <t>Zřízení příložného pažení a rozepření stěn rýh hl do 2 m</t>
  </si>
  <si>
    <t>-991223943</t>
  </si>
  <si>
    <t>7,0*2,3*2</t>
  </si>
  <si>
    <t>11</t>
  </si>
  <si>
    <t>151101111</t>
  </si>
  <si>
    <t>Odstranění příložného pažení a rozepření stěn rýh hl do 2 m</t>
  </si>
  <si>
    <t>1979622984</t>
  </si>
  <si>
    <t>12</t>
  </si>
  <si>
    <t>15319R</t>
  </si>
  <si>
    <t>Zřízení atypického pažení výkopu - pažnice typu UNION</t>
  </si>
  <si>
    <t>-1784496942</t>
  </si>
  <si>
    <t>8,8*4,48*4</t>
  </si>
  <si>
    <t>13</t>
  </si>
  <si>
    <t>15319R2</t>
  </si>
  <si>
    <t>-40987665</t>
  </si>
  <si>
    <t>14</t>
  </si>
  <si>
    <t>161151103</t>
  </si>
  <si>
    <t>Svislé přemístění výkopku z horniny třídy těžitelnosti I, skupiny 1 až 3 hl výkopu přes 4 do 8 m</t>
  </si>
  <si>
    <t>1006182092</t>
  </si>
  <si>
    <t>dle tab. pro svislý přesun = 24%:</t>
  </si>
  <si>
    <t>331,443*0,24</t>
  </si>
  <si>
    <t>162351103</t>
  </si>
  <si>
    <t>Vodorovné přemístění do 500 m výkopku/sypaniny z horniny třídy těžitelnosti I, skupiny 1 až 3</t>
  </si>
  <si>
    <t>-1326009810</t>
  </si>
  <si>
    <t>na meziskládku a zpět</t>
  </si>
  <si>
    <t>P</t>
  </si>
  <si>
    <t>pro zpětný zásyp:</t>
  </si>
  <si>
    <t>305,391*2</t>
  </si>
  <si>
    <t>52,424*2</t>
  </si>
  <si>
    <t>16</t>
  </si>
  <si>
    <t>162751115</t>
  </si>
  <si>
    <t>Vodorovné přemístění do 8000 m výkopku/sypaniny z horniny třídy těžitelnosti I, skupiny 1 až 3</t>
  </si>
  <si>
    <t>474738817</t>
  </si>
  <si>
    <t>331,443-221,702</t>
  </si>
  <si>
    <t>119,63-56,258</t>
  </si>
  <si>
    <t>37,288-27,431</t>
  </si>
  <si>
    <t>17</t>
  </si>
  <si>
    <t>167151111</t>
  </si>
  <si>
    <t>Nakládání výkopku z hornin třídy těžitelnosti I, skupiny 1 až 3 přes 100 m3</t>
  </si>
  <si>
    <t>1062784385</t>
  </si>
  <si>
    <t>305,391</t>
  </si>
  <si>
    <t>52,424</t>
  </si>
  <si>
    <t>18</t>
  </si>
  <si>
    <t>171201221</t>
  </si>
  <si>
    <t>Poplatek za uložení na skládce (skládkovné) zeminy a kamení kód odpadu 17 05 04</t>
  </si>
  <si>
    <t>t</t>
  </si>
  <si>
    <t>1906869041</t>
  </si>
  <si>
    <t>182,97*1,8</t>
  </si>
  <si>
    <t>19</t>
  </si>
  <si>
    <t>171251201</t>
  </si>
  <si>
    <t>Uložení sypaniny na skládky nebo meziskládky</t>
  </si>
  <si>
    <t>1686449525</t>
  </si>
  <si>
    <t>na meziskládku:</t>
  </si>
  <si>
    <t>305,391+52,424</t>
  </si>
  <si>
    <t>na trvalou skládku:</t>
  </si>
  <si>
    <t>182,97</t>
  </si>
  <si>
    <t>20</t>
  </si>
  <si>
    <t>174151101</t>
  </si>
  <si>
    <t>Zásyp jam, šachet rýh nebo kolem objektů sypaninou se zhutněním</t>
  </si>
  <si>
    <t>1985764755</t>
  </si>
  <si>
    <t>- v zeleném pásu
- zásyp původní vykopanou zeminou</t>
  </si>
  <si>
    <t>Retenční nádrž:</t>
  </si>
  <si>
    <t>331,443-6,936-6,936-95,869</t>
  </si>
  <si>
    <t>119,63-18,42-44,952</t>
  </si>
  <si>
    <t>37,288-1,5-3,69-4,442-0,225</t>
  </si>
  <si>
    <t>175151101</t>
  </si>
  <si>
    <t>Obsypání potrubí strojně sypaninou bez prohození, uloženou do 3 m</t>
  </si>
  <si>
    <t>-2037333854</t>
  </si>
  <si>
    <t>124,0*0,6*0,25-((3,1416*0,05^2)/4)*124,0</t>
  </si>
  <si>
    <t>183,0*0,6*0,24-((3,1416*0,04^2)/4)*183,0</t>
  </si>
  <si>
    <t>5,0*1,2*0,615-((3,1416*0,315^2)/4)*5,0</t>
  </si>
  <si>
    <t>22</t>
  </si>
  <si>
    <t>M</t>
  </si>
  <si>
    <t>58337310</t>
  </si>
  <si>
    <t>štěrkopísek frakce 0/4</t>
  </si>
  <si>
    <t>1828641525</t>
  </si>
  <si>
    <t>47,779*2,0</t>
  </si>
  <si>
    <t>23</t>
  </si>
  <si>
    <t>181351103</t>
  </si>
  <si>
    <t>Rozprostření ornice tl vrstvy do 200 mm pl do 500 m2 v rovině nebo ve svahu do 1:5 strojně</t>
  </si>
  <si>
    <t>-605186333</t>
  </si>
  <si>
    <t>24</t>
  </si>
  <si>
    <t>181411131</t>
  </si>
  <si>
    <t>Založení parkového trávníku výsevem plochy do 1000 m2 v rovině a ve svahu do 1:5</t>
  </si>
  <si>
    <t>337417792</t>
  </si>
  <si>
    <t>25</t>
  </si>
  <si>
    <t>00572410</t>
  </si>
  <si>
    <t>osivo směs travní parková</t>
  </si>
  <si>
    <t>kg</t>
  </si>
  <si>
    <t>673369395</t>
  </si>
  <si>
    <t>26</t>
  </si>
  <si>
    <t>213311141</t>
  </si>
  <si>
    <t>Polštáře zhutněné pod základy ze štěrkopísku tříděného</t>
  </si>
  <si>
    <t>-1219538338</t>
  </si>
  <si>
    <t>pod RN:</t>
  </si>
  <si>
    <t>6,8*6,8*0,15</t>
  </si>
  <si>
    <t>27</t>
  </si>
  <si>
    <t>380R</t>
  </si>
  <si>
    <t>Retenční nádrže, objem 32 m3</t>
  </si>
  <si>
    <t>kpl</t>
  </si>
  <si>
    <t>-1789966532</t>
  </si>
  <si>
    <t xml:space="preserve"> - viz. výkres D.1
 - prefabrikované nádrže
 - retenční objem 32 m3
 - dodávka a montáž</t>
  </si>
  <si>
    <t>28</t>
  </si>
  <si>
    <t>380R1</t>
  </si>
  <si>
    <t>Šachta ATS</t>
  </si>
  <si>
    <t>-1003554288</t>
  </si>
  <si>
    <t xml:space="preserve"> - viz. výkres D.1
 - dodávka a montáž</t>
  </si>
  <si>
    <t>29</t>
  </si>
  <si>
    <t>380R2</t>
  </si>
  <si>
    <t>Vystrojení ATS</t>
  </si>
  <si>
    <t>-1565621982</t>
  </si>
  <si>
    <t xml:space="preserve"> - viz. výkres D.1</t>
  </si>
  <si>
    <t>30</t>
  </si>
  <si>
    <t>451573111</t>
  </si>
  <si>
    <t>Lože pod potrubí otevřený výkop ze štěrkopísku</t>
  </si>
  <si>
    <t>641344795</t>
  </si>
  <si>
    <t>(124,0+183,0)*0,6*0,1</t>
  </si>
  <si>
    <t>5,0*1,2*0,15</t>
  </si>
  <si>
    <t>šachta S2:</t>
  </si>
  <si>
    <t>2,0*2,0*0,15</t>
  </si>
  <si>
    <t>31</t>
  </si>
  <si>
    <t>452321131</t>
  </si>
  <si>
    <t>Podkladní desky ze ŽB tř. C 12/15 otevřený výkop</t>
  </si>
  <si>
    <t>-1120884701</t>
  </si>
  <si>
    <t>1,5*1,5*0,1</t>
  </si>
  <si>
    <t>32</t>
  </si>
  <si>
    <t>452321151</t>
  </si>
  <si>
    <t>Podkladní desky ze ŽB tř. C 20/25 otevřený výkop</t>
  </si>
  <si>
    <t>-1651324276</t>
  </si>
  <si>
    <t>33</t>
  </si>
  <si>
    <t>452351101</t>
  </si>
  <si>
    <t>Bednění podkladních desek nebo bloků nebo sedlového lože otevřený výkop</t>
  </si>
  <si>
    <t>1766018101</t>
  </si>
  <si>
    <t>6,8*4*0,15</t>
  </si>
  <si>
    <t>1,5*4*0,1</t>
  </si>
  <si>
    <t>34</t>
  </si>
  <si>
    <t>452368211</t>
  </si>
  <si>
    <t>Výztuž podkladních desek nebo bloků nebo pražců otevřený výkop ze svařovaných sítí Kari</t>
  </si>
  <si>
    <t>-1787545046</t>
  </si>
  <si>
    <t>6,8*6,8*2 = 92,48 m2</t>
  </si>
  <si>
    <t>92,48*3,03*0,001</t>
  </si>
  <si>
    <t>35</t>
  </si>
  <si>
    <t>564861111</t>
  </si>
  <si>
    <t>Podklad ze štěrkodrtě ŠD tl 200 mm</t>
  </si>
  <si>
    <t>582553190</t>
  </si>
  <si>
    <t>nový chodník u ATS:</t>
  </si>
  <si>
    <t>2,0*6,0</t>
  </si>
  <si>
    <t>oprava chodníku po výkopu rýhy:</t>
  </si>
  <si>
    <t>36</t>
  </si>
  <si>
    <t>596211110</t>
  </si>
  <si>
    <t>Kladení zámkové dlažby komunikací pro pěší tl 60 mm skupiny A pl do 50 m2</t>
  </si>
  <si>
    <t>-1218830590</t>
  </si>
  <si>
    <t>37</t>
  </si>
  <si>
    <t>596211120</t>
  </si>
  <si>
    <t>Kladení zámkové dlažby komunikací pro pěší tl 60 mm skupiny B pl do 50 m2</t>
  </si>
  <si>
    <t>2033685118</t>
  </si>
  <si>
    <t>38</t>
  </si>
  <si>
    <t>59245020</t>
  </si>
  <si>
    <t>dlažba skladebná betonová 20x10x8 cm přírodní</t>
  </si>
  <si>
    <t>1677477044</t>
  </si>
  <si>
    <t>39</t>
  </si>
  <si>
    <t>850375921</t>
  </si>
  <si>
    <t>Výřez nebo výsek na potrubí z trub plastických tlakových DN 300</t>
  </si>
  <si>
    <t>kus</t>
  </si>
  <si>
    <t>1617569794</t>
  </si>
  <si>
    <t>40</t>
  </si>
  <si>
    <t>871171211</t>
  </si>
  <si>
    <t>Montáž potrubí z PE100 SDR 11 otevřený výkop svařovaných elektrotvarovkou D 40 x 3,7 mm</t>
  </si>
  <si>
    <t>m</t>
  </si>
  <si>
    <t>-368768538</t>
  </si>
  <si>
    <t>41</t>
  </si>
  <si>
    <t>28613525</t>
  </si>
  <si>
    <t>potrubí třívrstvé PE100 RC SDR11 40x3,70 dl 12m</t>
  </si>
  <si>
    <t>867525128</t>
  </si>
  <si>
    <t>42</t>
  </si>
  <si>
    <t>871181211</t>
  </si>
  <si>
    <t>Montáž potrubí z PE100 SDR 11 otevřený výkop svařovaných elektrotvarovkou D 50 x 4,6 mm</t>
  </si>
  <si>
    <t>-569280369</t>
  </si>
  <si>
    <t>43</t>
  </si>
  <si>
    <t>28613526</t>
  </si>
  <si>
    <t>potrubí třívrstvé PE100 RC SDR11 50x4,60 dl 12m</t>
  </si>
  <si>
    <t>2115387363</t>
  </si>
  <si>
    <t>44</t>
  </si>
  <si>
    <t>871373121</t>
  </si>
  <si>
    <t>Montáž kanalizačního potrubí z PVC těsněné gumovým kroužkem otevřený výkop sklon do 20 % DN 315</t>
  </si>
  <si>
    <t>-639423004</t>
  </si>
  <si>
    <t>45</t>
  </si>
  <si>
    <t>28611181</t>
  </si>
  <si>
    <t>trubka kanalizační PVC DN 315x3000 mm SN 10</t>
  </si>
  <si>
    <t>1566151194</t>
  </si>
  <si>
    <t>46</t>
  </si>
  <si>
    <t>893R</t>
  </si>
  <si>
    <t>Zavlažovací kruhová šachta VB-910</t>
  </si>
  <si>
    <t>640669736</t>
  </si>
  <si>
    <t>dodávka a montáž</t>
  </si>
  <si>
    <t>47</t>
  </si>
  <si>
    <t>893R2</t>
  </si>
  <si>
    <t>Rychlospojný ventil mosazný RS 1"</t>
  </si>
  <si>
    <t>-873415761</t>
  </si>
  <si>
    <t>48</t>
  </si>
  <si>
    <t>893R3</t>
  </si>
  <si>
    <t>Koleno PE d40-90°</t>
  </si>
  <si>
    <t>51877600</t>
  </si>
  <si>
    <t>49</t>
  </si>
  <si>
    <t>893R4</t>
  </si>
  <si>
    <t>Koleno PE d50-90°</t>
  </si>
  <si>
    <t>-1310517474</t>
  </si>
  <si>
    <t>50</t>
  </si>
  <si>
    <t>893R5</t>
  </si>
  <si>
    <t>Přechod d40-1"</t>
  </si>
  <si>
    <t>1909438968</t>
  </si>
  <si>
    <t>51</t>
  </si>
  <si>
    <t>893R6</t>
  </si>
  <si>
    <t>Přechod d50-1"</t>
  </si>
  <si>
    <t>1471900936</t>
  </si>
  <si>
    <t>52</t>
  </si>
  <si>
    <t>894411121R</t>
  </si>
  <si>
    <t>Zřízení šachet kanalizačních z betonových dílců na potrubí DN nad 200 do 300 dno beton tř. C 25/30</t>
  </si>
  <si>
    <t>-1188501500</t>
  </si>
  <si>
    <t xml:space="preserve"> - spadiště S2</t>
  </si>
  <si>
    <t>53</t>
  </si>
  <si>
    <t>8944R</t>
  </si>
  <si>
    <t>Úprava nápojné šachty S1</t>
  </si>
  <si>
    <t>2130245175</t>
  </si>
  <si>
    <t>54</t>
  </si>
  <si>
    <t>916231213</t>
  </si>
  <si>
    <t>Osazení chodníkového obrubníku betonového stojatého s boční opěrou do lože z betonu prostého</t>
  </si>
  <si>
    <t>240752198</t>
  </si>
  <si>
    <t>chodník u ATS:</t>
  </si>
  <si>
    <t>6,0+6,0+2,0+2,0</t>
  </si>
  <si>
    <t>55</t>
  </si>
  <si>
    <t>59217017</t>
  </si>
  <si>
    <t>obrubník betonový chodníkový 100x10x25 cm</t>
  </si>
  <si>
    <t>-1125707321</t>
  </si>
  <si>
    <t>56</t>
  </si>
  <si>
    <t>979051121</t>
  </si>
  <si>
    <t>Očištění zámkových dlaždic se spárováním z kameniva těženého při překopech inženýrských sítí</t>
  </si>
  <si>
    <t>-1935306023</t>
  </si>
  <si>
    <t>57</t>
  </si>
  <si>
    <t>997221551</t>
  </si>
  <si>
    <t>Vodorovná doprava suti ze sypkých materiálů do 1 km</t>
  </si>
  <si>
    <t>650309670</t>
  </si>
  <si>
    <t>58</t>
  </si>
  <si>
    <t>997221559</t>
  </si>
  <si>
    <t>Příplatek ZKD 1 km u vodorovné dopravy suti ze sypkých materiálů</t>
  </si>
  <si>
    <t>1555094326</t>
  </si>
  <si>
    <t>59</t>
  </si>
  <si>
    <t>997221611</t>
  </si>
  <si>
    <t>Nakládání suti na dopravní prostředky pro vodorovnou dopravu</t>
  </si>
  <si>
    <t>622843887</t>
  </si>
  <si>
    <t>60</t>
  </si>
  <si>
    <t>997221655</t>
  </si>
  <si>
    <t>964990801</t>
  </si>
  <si>
    <t>61</t>
  </si>
  <si>
    <t>998276101</t>
  </si>
  <si>
    <t>Přesun hmot pro trubní vedení z trub z plastických hmot otevřený výkop</t>
  </si>
  <si>
    <t>-184623515</t>
  </si>
  <si>
    <t>PN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</si>
  <si>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</si>
  <si>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</si>
  <si>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</si>
  <si>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011503000</t>
  </si>
  <si>
    <t>Pasportizace území stavby a jejího okolí</t>
  </si>
  <si>
    <t>…</t>
  </si>
  <si>
    <t>1024</t>
  </si>
  <si>
    <t>387030544</t>
  </si>
  <si>
    <t>012103000</t>
  </si>
  <si>
    <t>Geodetické práce před výstavbou</t>
  </si>
  <si>
    <t>-1024458890</t>
  </si>
  <si>
    <t>012303000</t>
  </si>
  <si>
    <t>Geodetické práce po výstavbě</t>
  </si>
  <si>
    <t>-2128913718</t>
  </si>
  <si>
    <t>013254000</t>
  </si>
  <si>
    <t>Dokumentace skutečného provedení stavby</t>
  </si>
  <si>
    <t>-2117471495</t>
  </si>
  <si>
    <t>030001000</t>
  </si>
  <si>
    <t>-1331847986</t>
  </si>
  <si>
    <t>Celkové náklady za stavbu</t>
  </si>
  <si>
    <t>Elektroinstalace</t>
  </si>
  <si>
    <t>Rozpočet stavebního objektu:</t>
  </si>
  <si>
    <t>Retenční nádrž park U Lesíka</t>
  </si>
  <si>
    <t>Znojmo</t>
  </si>
  <si>
    <t xml:space="preserve">Elektroinstalace </t>
  </si>
  <si>
    <t>Rekapitulace montážních prací</t>
  </si>
  <si>
    <t>Montáž</t>
  </si>
  <si>
    <t>Dodávka</t>
  </si>
  <si>
    <t>Hod. sazby</t>
  </si>
  <si>
    <t>Montážní práce - vnitřní el. instalace</t>
  </si>
  <si>
    <t>Materiál - vnitřní el. instalace</t>
  </si>
  <si>
    <t>Pomocné práce</t>
  </si>
  <si>
    <t>Zemní práce</t>
  </si>
  <si>
    <t>Celkem:</t>
  </si>
  <si>
    <t>Celkem (dodávka + montáž + revize) :</t>
  </si>
  <si>
    <t>(bez DPH)</t>
  </si>
  <si>
    <t>Hod. sazby:</t>
  </si>
  <si>
    <t>Cena</t>
  </si>
  <si>
    <t>Celkem</t>
  </si>
  <si>
    <t xml:space="preserve">Výchozí revize el. rozvodů </t>
  </si>
  <si>
    <t>ks</t>
  </si>
  <si>
    <t>Úprava rozvaděče pro montáž 1f jističe</t>
  </si>
  <si>
    <t>hod.</t>
  </si>
  <si>
    <t>Součet:</t>
  </si>
  <si>
    <t>Vnitřní el. instalace</t>
  </si>
  <si>
    <t>Montážní práce</t>
  </si>
  <si>
    <t>Materiál</t>
  </si>
  <si>
    <t>Trubka elektroinst. tuhá 16mm</t>
  </si>
  <si>
    <t>Lišta elektroinst. 22x30mm s víkem</t>
  </si>
  <si>
    <t>Kabel CYKY-J 3x2,5 ulož. volně</t>
  </si>
  <si>
    <t>Osazení hmoždinek 8mm</t>
  </si>
  <si>
    <t>Zapojení vodičů v rozvaděčích do 2,5mm2</t>
  </si>
  <si>
    <t>-</t>
  </si>
  <si>
    <t>Montáž jističe B16/1</t>
  </si>
  <si>
    <t>Výstražná červ. fólie š. 33cm</t>
  </si>
  <si>
    <t>Součet montáž:</t>
  </si>
  <si>
    <t>Součet materiál:</t>
  </si>
  <si>
    <t>Prořez (5%-m):</t>
  </si>
  <si>
    <t>Podružný materiál (5%-ks):</t>
  </si>
  <si>
    <t>Materiál celkem:</t>
  </si>
  <si>
    <t>Pomocné zednické práce</t>
  </si>
  <si>
    <t>Úpravy v altánu pro uložení nového vedení</t>
  </si>
  <si>
    <t>vč. průrazu</t>
  </si>
  <si>
    <t>Vytýčení trasy v zast. území</t>
  </si>
  <si>
    <t>km</t>
  </si>
  <si>
    <t>Výkop kabel. rýhy 35x80cm ručně, tř. 3-4</t>
  </si>
  <si>
    <t>Zához rýhy 35x70cm ručně, tř. 3-4</t>
  </si>
  <si>
    <t>Kabel. pískové lože š. 35cm</t>
  </si>
  <si>
    <t>Odvoz zeminy do vzdálenosti 1km</t>
  </si>
  <si>
    <t>Provizorní úprava terénu</t>
  </si>
  <si>
    <t>Pozn.</t>
  </si>
  <si>
    <t>Rozpočet je vyhotoven v rozsahu dle projektu vnitřní el. instalace.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</si>
</sst>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\ &quot;Kč&quot;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7" fillId="0" borderId="0" applyNumberFormat="0" applyFill="0" applyBorder="0" applyAlignment="0" applyProtection="0"/>
    <xf numFmtId="0" fontId="38" fillId="0" borderId="0"/>
  </cellStyleXfs>
  <cellXfs count="29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167" fontId="36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39" fillId="0" borderId="0" xfId="2" applyFont="1"/>
    <xf numFmtId="0" fontId="38" fillId="0" borderId="0" xfId="2"/>
    <xf numFmtId="4" fontId="38" fillId="0" borderId="0" xfId="2" applyNumberFormat="1"/>
    <xf numFmtId="0" fontId="38" fillId="0" borderId="0" xfId="2" applyFont="1"/>
    <xf numFmtId="0" fontId="40" fillId="0" borderId="0" xfId="2" applyFont="1"/>
    <xf numFmtId="4" fontId="41" fillId="0" borderId="0" xfId="2" applyNumberFormat="1" applyFont="1"/>
    <xf numFmtId="0" fontId="41" fillId="0" borderId="0" xfId="2" applyFont="1"/>
    <xf numFmtId="168" fontId="38" fillId="0" borderId="0" xfId="2" applyNumberFormat="1"/>
    <xf numFmtId="0" fontId="42" fillId="0" borderId="0" xfId="2" applyFont="1"/>
    <xf numFmtId="169" fontId="39" fillId="0" borderId="0" xfId="2" applyNumberFormat="1" applyFont="1"/>
    <xf numFmtId="169" fontId="43" fillId="0" borderId="0" xfId="2" applyNumberFormat="1" applyFont="1"/>
    <xf numFmtId="4" fontId="43" fillId="0" borderId="0" xfId="2" applyNumberFormat="1" applyFont="1"/>
    <xf numFmtId="0" fontId="43" fillId="0" borderId="0" xfId="2" applyFont="1"/>
    <xf numFmtId="0" fontId="38" fillId="0" borderId="0" xfId="2" applyAlignment="1">
      <alignment horizontal="left"/>
    </xf>
    <xf numFmtId="2" fontId="38" fillId="0" borderId="0" xfId="2" applyNumberFormat="1"/>
    <xf numFmtId="4" fontId="38" fillId="0" borderId="0" xfId="2" applyNumberFormat="1" applyAlignment="1">
      <alignment horizontal="center"/>
    </xf>
    <xf numFmtId="0" fontId="38" fillId="0" borderId="0" xfId="2" applyNumberFormat="1" applyAlignment="1">
      <alignment horizontal="left"/>
    </xf>
    <xf numFmtId="4" fontId="43" fillId="0" borderId="0" xfId="2" applyNumberFormat="1" applyFont="1" applyAlignment="1">
      <alignment horizontal="right"/>
    </xf>
    <xf numFmtId="4" fontId="38" fillId="0" borderId="0" xfId="2" applyNumberFormat="1" applyAlignment="1">
      <alignment horizontal="right"/>
    </xf>
    <xf numFmtId="0" fontId="41" fillId="0" borderId="0" xfId="2" applyFont="1" applyAlignment="1">
      <alignment horizontal="left"/>
    </xf>
    <xf numFmtId="4" fontId="38" fillId="7" borderId="0" xfId="2" applyNumberFormat="1" applyFill="1"/>
    <xf numFmtId="2" fontId="38" fillId="7" borderId="0" xfId="2" applyNumberFormat="1" applyFill="1"/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30" fillId="0" borderId="0" xfId="0" applyNumberFormat="1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6" fillId="0" borderId="25" xfId="0" applyFont="1" applyBorder="1" applyAlignment="1" applyProtection="1">
      <alignment horizontal="left" vertical="center" wrapText="1"/>
      <protection locked="0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5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6" fillId="8" borderId="0" xfId="0" applyFont="1" applyFill="1" applyBorder="1" applyAlignment="1">
      <alignment horizontal="center" vertical="center"/>
    </xf>
    <xf numFmtId="0" fontId="16" fillId="8" borderId="0" xfId="0" applyFont="1" applyFill="1" applyBorder="1" applyAlignment="1">
      <alignment horizontal="left" vertical="center"/>
    </xf>
  </cellXfs>
  <cellStyles count="3">
    <cellStyle name="Hypertextový odkaz" xfId="1" builtinId="8"/>
    <cellStyle name="Normální" xfId="0" builtinId="0" customBuiltin="1"/>
    <cellStyle name="normální 2" xfId="2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4"/>
  <sheetViews>
    <sheetView showGridLines="0" tabSelected="1" workbookViewId="0">
      <pane ySplit="1" topLeftCell="A2" activePane="bottomLeft" state="frozen"/>
      <selection pane="bottomLeft" activeCell="AG11" sqref="AG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29" t="s">
        <v>7</v>
      </c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R2" s="202" t="s">
        <v>8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90" t="s">
        <v>12</v>
      </c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233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8"/>
      <c r="AQ5" s="26"/>
      <c r="BE5" s="231" t="s">
        <v>17</v>
      </c>
      <c r="BS5" s="21" t="s">
        <v>9</v>
      </c>
    </row>
    <row r="6" spans="1:73" ht="36.950000000000003" customHeight="1">
      <c r="B6" s="25"/>
      <c r="C6" s="28"/>
      <c r="D6" s="31" t="s">
        <v>18</v>
      </c>
      <c r="E6" s="28"/>
      <c r="F6" s="28"/>
      <c r="G6" s="28"/>
      <c r="H6" s="28"/>
      <c r="I6" s="28"/>
      <c r="J6" s="28"/>
      <c r="K6" s="235" t="s">
        <v>19</v>
      </c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4"/>
      <c r="AF6" s="234"/>
      <c r="AG6" s="234"/>
      <c r="AH6" s="234"/>
      <c r="AI6" s="234"/>
      <c r="AJ6" s="234"/>
      <c r="AK6" s="234"/>
      <c r="AL6" s="234"/>
      <c r="AM6" s="234"/>
      <c r="AN6" s="234"/>
      <c r="AO6" s="234"/>
      <c r="AP6" s="28"/>
      <c r="AQ6" s="26"/>
      <c r="BE6" s="232"/>
      <c r="BS6" s="21" t="s">
        <v>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6"/>
      <c r="BE7" s="232"/>
      <c r="BS7" s="21" t="s">
        <v>9</v>
      </c>
    </row>
    <row r="8" spans="1:73" ht="14.45" customHeight="1">
      <c r="B8" s="25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3"/>
      <c r="AO8" s="28"/>
      <c r="AP8" s="28"/>
      <c r="AQ8" s="26"/>
      <c r="BE8" s="232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232"/>
      <c r="BS9" s="21" t="s">
        <v>9</v>
      </c>
    </row>
    <row r="10" spans="1:73" ht="14.45" customHeight="1">
      <c r="B10" s="25"/>
      <c r="C10" s="28"/>
      <c r="D10" s="32" t="s">
        <v>25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26</v>
      </c>
      <c r="AL10" s="28"/>
      <c r="AM10" s="28"/>
      <c r="AN10" s="30"/>
      <c r="AO10" s="28"/>
      <c r="AP10" s="28"/>
      <c r="AQ10" s="26"/>
      <c r="BE10" s="232"/>
      <c r="BS10" s="21" t="s">
        <v>9</v>
      </c>
    </row>
    <row r="11" spans="1:73" ht="18.399999999999999" customHeight="1">
      <c r="B11" s="25"/>
      <c r="C11" s="28"/>
      <c r="D11" s="28"/>
      <c r="E11" s="30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/>
      <c r="AO11" s="28"/>
      <c r="AP11" s="28"/>
      <c r="AQ11" s="26"/>
      <c r="BE11" s="232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232"/>
      <c r="BS12" s="21" t="s">
        <v>9</v>
      </c>
    </row>
    <row r="13" spans="1:73" ht="14.45" customHeight="1">
      <c r="B13" s="25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26</v>
      </c>
      <c r="AL13" s="28"/>
      <c r="AM13" s="28"/>
      <c r="AN13" s="34"/>
      <c r="AO13" s="28"/>
      <c r="AP13" s="28"/>
      <c r="AQ13" s="26"/>
      <c r="BE13" s="232"/>
      <c r="BS13" s="21" t="s">
        <v>9</v>
      </c>
    </row>
    <row r="14" spans="1:73" ht="15">
      <c r="B14" s="25"/>
      <c r="C14" s="28"/>
      <c r="D14" s="28"/>
      <c r="E14" s="236"/>
      <c r="F14" s="237"/>
      <c r="G14" s="237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32" t="s">
        <v>27</v>
      </c>
      <c r="AL14" s="28"/>
      <c r="AM14" s="28"/>
      <c r="AN14" s="34"/>
      <c r="AO14" s="28"/>
      <c r="AP14" s="28"/>
      <c r="AQ14" s="26"/>
      <c r="BE14" s="232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232"/>
      <c r="BS15" s="21" t="s">
        <v>6</v>
      </c>
    </row>
    <row r="16" spans="1:73" ht="14.45" customHeight="1">
      <c r="B16" s="25"/>
      <c r="C16" s="28"/>
      <c r="D16" s="32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26</v>
      </c>
      <c r="AL16" s="28"/>
      <c r="AM16" s="28"/>
      <c r="AN16" s="30" t="s">
        <v>5</v>
      </c>
      <c r="AO16" s="28"/>
      <c r="AP16" s="28"/>
      <c r="AQ16" s="26"/>
      <c r="BE16" s="232"/>
      <c r="BS16" s="21" t="s">
        <v>6</v>
      </c>
    </row>
    <row r="17" spans="2:71" ht="18.399999999999999" customHeight="1">
      <c r="B17" s="25"/>
      <c r="C17" s="28"/>
      <c r="D17" s="28"/>
      <c r="E17" s="30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6"/>
      <c r="BE17" s="232"/>
      <c r="BS17" s="21" t="s">
        <v>30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232"/>
      <c r="BS18" s="21" t="s">
        <v>9</v>
      </c>
    </row>
    <row r="19" spans="2:71" ht="14.45" customHeight="1">
      <c r="B19" s="25"/>
      <c r="C19" s="28"/>
      <c r="D19" s="32" t="s">
        <v>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26</v>
      </c>
      <c r="AL19" s="28"/>
      <c r="AM19" s="28"/>
      <c r="AN19" s="30" t="s">
        <v>5</v>
      </c>
      <c r="AO19" s="28"/>
      <c r="AP19" s="28"/>
      <c r="AQ19" s="26"/>
      <c r="BE19" s="232"/>
      <c r="BS19" s="21" t="s">
        <v>9</v>
      </c>
    </row>
    <row r="20" spans="2:71" ht="18.399999999999999" customHeight="1">
      <c r="B20" s="25"/>
      <c r="C20" s="28"/>
      <c r="D20" s="28"/>
      <c r="E20" s="30" t="s">
        <v>23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5</v>
      </c>
      <c r="AO20" s="28"/>
      <c r="AP20" s="28"/>
      <c r="AQ20" s="26"/>
      <c r="BE20" s="232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232"/>
    </row>
    <row r="22" spans="2:71" ht="15">
      <c r="B22" s="25"/>
      <c r="C22" s="28"/>
      <c r="D22" s="32" t="s">
        <v>32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232"/>
    </row>
    <row r="23" spans="2:71" ht="16.5" customHeight="1">
      <c r="B23" s="25"/>
      <c r="C23" s="28"/>
      <c r="D23" s="28"/>
      <c r="E23" s="238" t="s">
        <v>5</v>
      </c>
      <c r="F23" s="238"/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38"/>
      <c r="AB23" s="238"/>
      <c r="AC23" s="238"/>
      <c r="AD23" s="238"/>
      <c r="AE23" s="238"/>
      <c r="AF23" s="238"/>
      <c r="AG23" s="238"/>
      <c r="AH23" s="238"/>
      <c r="AI23" s="238"/>
      <c r="AJ23" s="238"/>
      <c r="AK23" s="238"/>
      <c r="AL23" s="238"/>
      <c r="AM23" s="238"/>
      <c r="AN23" s="238"/>
      <c r="AO23" s="28"/>
      <c r="AP23" s="28"/>
      <c r="AQ23" s="26"/>
      <c r="BE23" s="232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232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232"/>
    </row>
    <row r="26" spans="2:71" ht="14.45" customHeight="1">
      <c r="B26" s="25"/>
      <c r="C26" s="28"/>
      <c r="D26" s="36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9">
        <f>ROUND(AG87,2)</f>
        <v>0</v>
      </c>
      <c r="AL26" s="234"/>
      <c r="AM26" s="234"/>
      <c r="AN26" s="234"/>
      <c r="AO26" s="234"/>
      <c r="AP26" s="28"/>
      <c r="AQ26" s="26"/>
      <c r="BE26" s="232"/>
    </row>
    <row r="27" spans="2:71" ht="14.45" customHeight="1">
      <c r="B27" s="25"/>
      <c r="C27" s="28"/>
      <c r="D27" s="3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39"/>
      <c r="AL27" s="239"/>
      <c r="AM27" s="239"/>
      <c r="AN27" s="239"/>
      <c r="AO27" s="239"/>
      <c r="AP27" s="28"/>
      <c r="AQ27" s="26"/>
      <c r="BE27" s="232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232"/>
    </row>
    <row r="29" spans="2:71" s="1" customFormat="1" ht="25.9" customHeight="1">
      <c r="B29" s="37"/>
      <c r="C29" s="38"/>
      <c r="D29" s="40" t="s">
        <v>34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240">
        <f>ROUND(AK26+AK27,2)</f>
        <v>0</v>
      </c>
      <c r="AL29" s="241"/>
      <c r="AM29" s="241"/>
      <c r="AN29" s="241"/>
      <c r="AO29" s="241"/>
      <c r="AP29" s="38"/>
      <c r="AQ29" s="39"/>
      <c r="BE29" s="232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232"/>
    </row>
    <row r="31" spans="2:71" s="2" customFormat="1" ht="14.45" customHeight="1">
      <c r="B31" s="42"/>
      <c r="C31" s="43"/>
      <c r="D31" s="44" t="s">
        <v>35</v>
      </c>
      <c r="E31" s="43"/>
      <c r="F31" s="44" t="s">
        <v>36</v>
      </c>
      <c r="G31" s="43"/>
      <c r="H31" s="43"/>
      <c r="I31" s="43"/>
      <c r="J31" s="43"/>
      <c r="K31" s="43"/>
      <c r="L31" s="222">
        <v>0.21</v>
      </c>
      <c r="M31" s="223"/>
      <c r="N31" s="223"/>
      <c r="O31" s="223"/>
      <c r="P31" s="43"/>
      <c r="Q31" s="43"/>
      <c r="R31" s="43"/>
      <c r="S31" s="43"/>
      <c r="T31" s="46" t="s">
        <v>37</v>
      </c>
      <c r="U31" s="43"/>
      <c r="V31" s="43"/>
      <c r="W31" s="224">
        <f>AG87</f>
        <v>0</v>
      </c>
      <c r="X31" s="223"/>
      <c r="Y31" s="223"/>
      <c r="Z31" s="223"/>
      <c r="AA31" s="223"/>
      <c r="AB31" s="223"/>
      <c r="AC31" s="223"/>
      <c r="AD31" s="223"/>
      <c r="AE31" s="223"/>
      <c r="AF31" s="43"/>
      <c r="AG31" s="43"/>
      <c r="AH31" s="43"/>
      <c r="AI31" s="43"/>
      <c r="AJ31" s="43"/>
      <c r="AK31" s="224">
        <f>W31*0.21</f>
        <v>0</v>
      </c>
      <c r="AL31" s="223"/>
      <c r="AM31" s="223"/>
      <c r="AN31" s="223"/>
      <c r="AO31" s="223"/>
      <c r="AP31" s="43"/>
      <c r="AQ31" s="47"/>
      <c r="BE31" s="232"/>
    </row>
    <row r="32" spans="2:71" s="2" customFormat="1" ht="14.45" customHeight="1">
      <c r="B32" s="42"/>
      <c r="C32" s="43"/>
      <c r="D32" s="43"/>
      <c r="E32" s="43"/>
      <c r="F32" s="44" t="s">
        <v>38</v>
      </c>
      <c r="G32" s="43"/>
      <c r="H32" s="43"/>
      <c r="I32" s="43"/>
      <c r="J32" s="43"/>
      <c r="K32" s="43"/>
      <c r="L32" s="222">
        <v>0.15</v>
      </c>
      <c r="M32" s="223"/>
      <c r="N32" s="223"/>
      <c r="O32" s="223"/>
      <c r="P32" s="43"/>
      <c r="Q32" s="43"/>
      <c r="R32" s="43"/>
      <c r="S32" s="43"/>
      <c r="T32" s="46" t="s">
        <v>37</v>
      </c>
      <c r="U32" s="43"/>
      <c r="V32" s="43"/>
      <c r="W32" s="224">
        <v>0</v>
      </c>
      <c r="X32" s="223"/>
      <c r="Y32" s="223"/>
      <c r="Z32" s="223"/>
      <c r="AA32" s="223"/>
      <c r="AB32" s="223"/>
      <c r="AC32" s="223"/>
      <c r="AD32" s="223"/>
      <c r="AE32" s="223"/>
      <c r="AF32" s="43"/>
      <c r="AG32" s="43"/>
      <c r="AH32" s="43"/>
      <c r="AI32" s="43"/>
      <c r="AJ32" s="43"/>
      <c r="AK32" s="224">
        <v>0</v>
      </c>
      <c r="AL32" s="223"/>
      <c r="AM32" s="223"/>
      <c r="AN32" s="223"/>
      <c r="AO32" s="223"/>
      <c r="AP32" s="43"/>
      <c r="AQ32" s="47"/>
      <c r="BE32" s="232"/>
    </row>
    <row r="33" spans="2:57" s="2" customFormat="1" ht="14.45" hidden="1" customHeight="1">
      <c r="B33" s="42"/>
      <c r="C33" s="43"/>
      <c r="D33" s="43"/>
      <c r="E33" s="43"/>
      <c r="F33" s="44" t="s">
        <v>39</v>
      </c>
      <c r="G33" s="43"/>
      <c r="H33" s="43"/>
      <c r="I33" s="43"/>
      <c r="J33" s="43"/>
      <c r="K33" s="43"/>
      <c r="L33" s="222">
        <v>0.21</v>
      </c>
      <c r="M33" s="223"/>
      <c r="N33" s="223"/>
      <c r="O33" s="223"/>
      <c r="P33" s="43"/>
      <c r="Q33" s="43"/>
      <c r="R33" s="43"/>
      <c r="S33" s="43"/>
      <c r="T33" s="46" t="s">
        <v>37</v>
      </c>
      <c r="U33" s="43"/>
      <c r="V33" s="43"/>
      <c r="W33" s="224" t="e">
        <f>ROUND(BB87+SUM(CF92:CF92),2)</f>
        <v>#REF!</v>
      </c>
      <c r="X33" s="223"/>
      <c r="Y33" s="223"/>
      <c r="Z33" s="223"/>
      <c r="AA33" s="223"/>
      <c r="AB33" s="223"/>
      <c r="AC33" s="223"/>
      <c r="AD33" s="223"/>
      <c r="AE33" s="223"/>
      <c r="AF33" s="43"/>
      <c r="AG33" s="43"/>
      <c r="AH33" s="43"/>
      <c r="AI33" s="43"/>
      <c r="AJ33" s="43"/>
      <c r="AK33" s="224">
        <v>0</v>
      </c>
      <c r="AL33" s="223"/>
      <c r="AM33" s="223"/>
      <c r="AN33" s="223"/>
      <c r="AO33" s="223"/>
      <c r="AP33" s="43"/>
      <c r="AQ33" s="47"/>
      <c r="BE33" s="232"/>
    </row>
    <row r="34" spans="2:57" s="2" customFormat="1" ht="14.45" hidden="1" customHeight="1">
      <c r="B34" s="42"/>
      <c r="C34" s="43"/>
      <c r="D34" s="43"/>
      <c r="E34" s="43"/>
      <c r="F34" s="44" t="s">
        <v>40</v>
      </c>
      <c r="G34" s="43"/>
      <c r="H34" s="43"/>
      <c r="I34" s="43"/>
      <c r="J34" s="43"/>
      <c r="K34" s="43"/>
      <c r="L34" s="222">
        <v>0.15</v>
      </c>
      <c r="M34" s="223"/>
      <c r="N34" s="223"/>
      <c r="O34" s="223"/>
      <c r="P34" s="43"/>
      <c r="Q34" s="43"/>
      <c r="R34" s="43"/>
      <c r="S34" s="43"/>
      <c r="T34" s="46" t="s">
        <v>37</v>
      </c>
      <c r="U34" s="43"/>
      <c r="V34" s="43"/>
      <c r="W34" s="224" t="e">
        <f>ROUND(BC87+SUM(CG92:CG92),2)</f>
        <v>#REF!</v>
      </c>
      <c r="X34" s="223"/>
      <c r="Y34" s="223"/>
      <c r="Z34" s="223"/>
      <c r="AA34" s="223"/>
      <c r="AB34" s="223"/>
      <c r="AC34" s="223"/>
      <c r="AD34" s="223"/>
      <c r="AE34" s="223"/>
      <c r="AF34" s="43"/>
      <c r="AG34" s="43"/>
      <c r="AH34" s="43"/>
      <c r="AI34" s="43"/>
      <c r="AJ34" s="43"/>
      <c r="AK34" s="224">
        <v>0</v>
      </c>
      <c r="AL34" s="223"/>
      <c r="AM34" s="223"/>
      <c r="AN34" s="223"/>
      <c r="AO34" s="223"/>
      <c r="AP34" s="43"/>
      <c r="AQ34" s="47"/>
      <c r="BE34" s="232"/>
    </row>
    <row r="35" spans="2:57" s="2" customFormat="1" ht="14.45" hidden="1" customHeight="1">
      <c r="B35" s="42"/>
      <c r="C35" s="43"/>
      <c r="D35" s="43"/>
      <c r="E35" s="43"/>
      <c r="F35" s="44" t="s">
        <v>41</v>
      </c>
      <c r="G35" s="43"/>
      <c r="H35" s="43"/>
      <c r="I35" s="43"/>
      <c r="J35" s="43"/>
      <c r="K35" s="43"/>
      <c r="L35" s="222">
        <v>0</v>
      </c>
      <c r="M35" s="223"/>
      <c r="N35" s="223"/>
      <c r="O35" s="223"/>
      <c r="P35" s="43"/>
      <c r="Q35" s="43"/>
      <c r="R35" s="43"/>
      <c r="S35" s="43"/>
      <c r="T35" s="46" t="s">
        <v>37</v>
      </c>
      <c r="U35" s="43"/>
      <c r="V35" s="43"/>
      <c r="W35" s="224" t="e">
        <f>ROUND(BD87+SUM(CH92:CH92),2)</f>
        <v>#REF!</v>
      </c>
      <c r="X35" s="223"/>
      <c r="Y35" s="223"/>
      <c r="Z35" s="223"/>
      <c r="AA35" s="223"/>
      <c r="AB35" s="223"/>
      <c r="AC35" s="223"/>
      <c r="AD35" s="223"/>
      <c r="AE35" s="223"/>
      <c r="AF35" s="43"/>
      <c r="AG35" s="43"/>
      <c r="AH35" s="43"/>
      <c r="AI35" s="43"/>
      <c r="AJ35" s="43"/>
      <c r="AK35" s="224">
        <v>0</v>
      </c>
      <c r="AL35" s="223"/>
      <c r="AM35" s="223"/>
      <c r="AN35" s="223"/>
      <c r="AO35" s="223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42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43</v>
      </c>
      <c r="U37" s="50"/>
      <c r="V37" s="50"/>
      <c r="W37" s="50"/>
      <c r="X37" s="225" t="s">
        <v>44</v>
      </c>
      <c r="Y37" s="226"/>
      <c r="Z37" s="226"/>
      <c r="AA37" s="226"/>
      <c r="AB37" s="226"/>
      <c r="AC37" s="50"/>
      <c r="AD37" s="50"/>
      <c r="AE37" s="50"/>
      <c r="AF37" s="50"/>
      <c r="AG37" s="50"/>
      <c r="AH37" s="50"/>
      <c r="AI37" s="50"/>
      <c r="AJ37" s="50"/>
      <c r="AK37" s="227">
        <f>SUM(AK29:AK35)</f>
        <v>0</v>
      </c>
      <c r="AL37" s="226"/>
      <c r="AM37" s="226"/>
      <c r="AN37" s="226"/>
      <c r="AO37" s="228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 ht="15">
      <c r="B49" s="37"/>
      <c r="C49" s="38"/>
      <c r="D49" s="52" t="s">
        <v>45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46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 ht="15">
      <c r="B58" s="37"/>
      <c r="C58" s="38"/>
      <c r="D58" s="57" t="s">
        <v>47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48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47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48</v>
      </c>
      <c r="AN58" s="58"/>
      <c r="AO58" s="60"/>
      <c r="AP58" s="38"/>
      <c r="AQ58" s="39"/>
    </row>
    <row r="59" spans="2:43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 ht="15">
      <c r="B60" s="37"/>
      <c r="C60" s="38"/>
      <c r="D60" s="52" t="s">
        <v>49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50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 ht="15">
      <c r="B69" s="37"/>
      <c r="C69" s="38"/>
      <c r="D69" s="57" t="s">
        <v>47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48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47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48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213" t="s">
        <v>51</v>
      </c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214"/>
      <c r="S76" s="214"/>
      <c r="T76" s="214"/>
      <c r="U76" s="214"/>
      <c r="V76" s="214"/>
      <c r="W76" s="214"/>
      <c r="X76" s="214"/>
      <c r="Y76" s="214"/>
      <c r="Z76" s="214"/>
      <c r="AA76" s="214"/>
      <c r="AB76" s="214"/>
      <c r="AC76" s="214"/>
      <c r="AD76" s="214"/>
      <c r="AE76" s="214"/>
      <c r="AF76" s="214"/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18</v>
      </c>
      <c r="D78" s="72"/>
      <c r="E78" s="72"/>
      <c r="F78" s="72"/>
      <c r="G78" s="72"/>
      <c r="H78" s="72"/>
      <c r="I78" s="72"/>
      <c r="J78" s="72"/>
      <c r="K78" s="72"/>
      <c r="L78" s="215" t="str">
        <f>K6</f>
        <v>Znojmo - U Lesíka - Retenční nádrž dešťových vod s ATS pro závlahu zeleně - 2021</v>
      </c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16"/>
      <c r="Y78" s="216"/>
      <c r="Z78" s="216"/>
      <c r="AA78" s="216"/>
      <c r="AB78" s="216"/>
      <c r="AC78" s="216"/>
      <c r="AD78" s="216"/>
      <c r="AE78" s="216"/>
      <c r="AF78" s="216"/>
      <c r="AG78" s="216"/>
      <c r="AH78" s="216"/>
      <c r="AI78" s="216"/>
      <c r="AJ78" s="216"/>
      <c r="AK78" s="216"/>
      <c r="AL78" s="216"/>
      <c r="AM78" s="216"/>
      <c r="AN78" s="216"/>
      <c r="AO78" s="216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 ht="15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75" t="str">
        <f>IF(AN8= "","",AN8)</f>
        <v/>
      </c>
      <c r="AN80" s="38"/>
      <c r="AO80" s="38"/>
      <c r="AP80" s="38"/>
      <c r="AQ80" s="39"/>
    </row>
    <row r="81" spans="1:76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76" s="1" customFormat="1" ht="15">
      <c r="B82" s="37"/>
      <c r="C82" s="32" t="s">
        <v>25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29</v>
      </c>
      <c r="AJ82" s="38"/>
      <c r="AK82" s="38"/>
      <c r="AL82" s="38"/>
      <c r="AM82" s="217" t="str">
        <f>IF(E17="","",E17)</f>
        <v xml:space="preserve"> </v>
      </c>
      <c r="AN82" s="217"/>
      <c r="AO82" s="217"/>
      <c r="AP82" s="217"/>
      <c r="AQ82" s="39"/>
      <c r="AS82" s="218" t="s">
        <v>52</v>
      </c>
      <c r="AT82" s="219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76" s="1" customFormat="1" ht="15">
      <c r="B83" s="37"/>
      <c r="C83" s="32" t="s">
        <v>28</v>
      </c>
      <c r="D83" s="38"/>
      <c r="E83" s="38"/>
      <c r="F83" s="38"/>
      <c r="G83" s="38"/>
      <c r="H83" s="38"/>
      <c r="I83" s="38"/>
      <c r="J83" s="38"/>
      <c r="K83" s="38"/>
      <c r="L83" s="6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31</v>
      </c>
      <c r="AJ83" s="38"/>
      <c r="AK83" s="38"/>
      <c r="AL83" s="38"/>
      <c r="AM83" s="217" t="str">
        <f>IF(E20="","",E20)</f>
        <v xml:space="preserve"> </v>
      </c>
      <c r="AN83" s="217"/>
      <c r="AO83" s="217"/>
      <c r="AP83" s="217"/>
      <c r="AQ83" s="39"/>
      <c r="AS83" s="220"/>
      <c r="AT83" s="221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76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20"/>
      <c r="AT84" s="221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76" s="1" customFormat="1" ht="29.25" customHeight="1">
      <c r="B85" s="37"/>
      <c r="C85" s="207" t="s">
        <v>53</v>
      </c>
      <c r="D85" s="208"/>
      <c r="E85" s="208"/>
      <c r="F85" s="208"/>
      <c r="G85" s="208"/>
      <c r="H85" s="77"/>
      <c r="I85" s="209" t="s">
        <v>54</v>
      </c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9" t="s">
        <v>55</v>
      </c>
      <c r="AH85" s="208"/>
      <c r="AI85" s="208"/>
      <c r="AJ85" s="208"/>
      <c r="AK85" s="208"/>
      <c r="AL85" s="208"/>
      <c r="AM85" s="208"/>
      <c r="AN85" s="209" t="s">
        <v>56</v>
      </c>
      <c r="AO85" s="208"/>
      <c r="AP85" s="210"/>
      <c r="AQ85" s="39"/>
      <c r="AS85" s="78" t="s">
        <v>57</v>
      </c>
      <c r="AT85" s="79" t="s">
        <v>58</v>
      </c>
      <c r="AU85" s="79" t="s">
        <v>59</v>
      </c>
      <c r="AV85" s="79" t="s">
        <v>60</v>
      </c>
      <c r="AW85" s="79" t="s">
        <v>61</v>
      </c>
      <c r="AX85" s="79" t="s">
        <v>62</v>
      </c>
      <c r="AY85" s="79" t="s">
        <v>63</v>
      </c>
      <c r="AZ85" s="79" t="s">
        <v>64</v>
      </c>
      <c r="BA85" s="79" t="s">
        <v>65</v>
      </c>
      <c r="BB85" s="79" t="s">
        <v>66</v>
      </c>
      <c r="BC85" s="79" t="s">
        <v>67</v>
      </c>
      <c r="BD85" s="80" t="s">
        <v>68</v>
      </c>
    </row>
    <row r="86" spans="1:76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76" s="4" customFormat="1" ht="32.450000000000003" customHeight="1">
      <c r="B87" s="70"/>
      <c r="C87" s="82" t="s">
        <v>69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11">
        <f>ROUND(SUM(AG88:AG90),2)</f>
        <v>0</v>
      </c>
      <c r="AH87" s="211"/>
      <c r="AI87" s="211"/>
      <c r="AJ87" s="211"/>
      <c r="AK87" s="211"/>
      <c r="AL87" s="211"/>
      <c r="AM87" s="211"/>
      <c r="AN87" s="212">
        <f>SUM(AN88:AP90)</f>
        <v>0</v>
      </c>
      <c r="AO87" s="212"/>
      <c r="AP87" s="212"/>
      <c r="AQ87" s="73"/>
      <c r="AS87" s="84" t="e">
        <f>ROUND(SUM(AS88:AS90),2)</f>
        <v>#REF!</v>
      </c>
      <c r="AT87" s="85" t="e">
        <f>ROUND(SUM(AV87:AW87),2)</f>
        <v>#REF!</v>
      </c>
      <c r="AU87" s="86" t="e">
        <f>ROUND(SUM(AU88:AU90),5)</f>
        <v>#REF!</v>
      </c>
      <c r="AV87" s="85" t="e">
        <f>ROUND(AZ87*L31,2)</f>
        <v>#REF!</v>
      </c>
      <c r="AW87" s="85" t="e">
        <f>ROUND(BA87*L32,2)</f>
        <v>#REF!</v>
      </c>
      <c r="AX87" s="85" t="e">
        <f>ROUND(BB87*L31,2)</f>
        <v>#REF!</v>
      </c>
      <c r="AY87" s="85" t="e">
        <f>ROUND(BC87*L32,2)</f>
        <v>#REF!</v>
      </c>
      <c r="AZ87" s="85" t="e">
        <f>ROUND(SUM(AZ88:AZ90),2)</f>
        <v>#REF!</v>
      </c>
      <c r="BA87" s="85" t="e">
        <f>ROUND(SUM(BA88:BA90),2)</f>
        <v>#REF!</v>
      </c>
      <c r="BB87" s="85" t="e">
        <f>ROUND(SUM(BB88:BB90),2)</f>
        <v>#REF!</v>
      </c>
      <c r="BC87" s="85" t="e">
        <f>ROUND(SUM(BC88:BC90),2)</f>
        <v>#REF!</v>
      </c>
      <c r="BD87" s="87" t="e">
        <f>ROUND(SUM(BD88:BD90),2)</f>
        <v>#REF!</v>
      </c>
      <c r="BS87" s="88" t="s">
        <v>70</v>
      </c>
      <c r="BT87" s="88" t="s">
        <v>71</v>
      </c>
      <c r="BU87" s="89" t="s">
        <v>72</v>
      </c>
      <c r="BV87" s="88" t="s">
        <v>73</v>
      </c>
      <c r="BW87" s="88" t="s">
        <v>74</v>
      </c>
      <c r="BX87" s="88" t="s">
        <v>75</v>
      </c>
    </row>
    <row r="88" spans="1:76" s="5" customFormat="1" ht="16.5" customHeight="1">
      <c r="A88" s="90" t="s">
        <v>76</v>
      </c>
      <c r="B88" s="91"/>
      <c r="C88" s="92"/>
      <c r="D88" s="206" t="s">
        <v>77</v>
      </c>
      <c r="E88" s="206"/>
      <c r="F88" s="206"/>
      <c r="G88" s="206"/>
      <c r="H88" s="206"/>
      <c r="I88" s="93"/>
      <c r="J88" s="206" t="s">
        <v>78</v>
      </c>
      <c r="K88" s="206"/>
      <c r="L88" s="206"/>
      <c r="M88" s="206"/>
      <c r="N88" s="206"/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4">
        <f>'SO 01 - Retenční nádrž, A...'!M30</f>
        <v>0</v>
      </c>
      <c r="AH88" s="205"/>
      <c r="AI88" s="205"/>
      <c r="AJ88" s="205"/>
      <c r="AK88" s="205"/>
      <c r="AL88" s="205"/>
      <c r="AM88" s="205"/>
      <c r="AN88" s="204">
        <f>SUM(AG88,AT88)</f>
        <v>0</v>
      </c>
      <c r="AO88" s="205"/>
      <c r="AP88" s="205"/>
      <c r="AQ88" s="94"/>
      <c r="AS88" s="95">
        <f>'SO 01 - Retenční nádrž, A...'!M28</f>
        <v>0</v>
      </c>
      <c r="AT88" s="96">
        <f>ROUND(SUM(AV88:AW88),2)</f>
        <v>0</v>
      </c>
      <c r="AU88" s="97">
        <f>'SO 01 - Retenční nádrž, A...'!W118</f>
        <v>0</v>
      </c>
      <c r="AV88" s="96">
        <f>'SO 01 - Retenční nádrž, A...'!M32</f>
        <v>0</v>
      </c>
      <c r="AW88" s="96">
        <f>'SO 01 - Retenční nádrž, A...'!M33</f>
        <v>0</v>
      </c>
      <c r="AX88" s="96">
        <f>'SO 01 - Retenční nádrž, A...'!M34</f>
        <v>0</v>
      </c>
      <c r="AY88" s="96">
        <f>'SO 01 - Retenční nádrž, A...'!M35</f>
        <v>0</v>
      </c>
      <c r="AZ88" s="96">
        <f>'SO 01 - Retenční nádrž, A...'!H32</f>
        <v>0</v>
      </c>
      <c r="BA88" s="96">
        <f>'SO 01 - Retenční nádrž, A...'!H33</f>
        <v>0</v>
      </c>
      <c r="BB88" s="96">
        <f>'SO 01 - Retenční nádrž, A...'!H34</f>
        <v>0</v>
      </c>
      <c r="BC88" s="96">
        <f>'SO 01 - Retenční nádrž, A...'!H35</f>
        <v>0</v>
      </c>
      <c r="BD88" s="98">
        <f>'SO 01 - Retenční nádrž, A...'!H36</f>
        <v>0</v>
      </c>
      <c r="BT88" s="99" t="s">
        <v>79</v>
      </c>
      <c r="BV88" s="99" t="s">
        <v>73</v>
      </c>
      <c r="BW88" s="99" t="s">
        <v>80</v>
      </c>
      <c r="BX88" s="99" t="s">
        <v>74</v>
      </c>
    </row>
    <row r="89" spans="1:76" s="5" customFormat="1" ht="16.5" customHeight="1">
      <c r="A89" s="90" t="s">
        <v>76</v>
      </c>
      <c r="B89" s="91"/>
      <c r="C89" s="92"/>
      <c r="D89" s="206" t="s">
        <v>81</v>
      </c>
      <c r="E89" s="206"/>
      <c r="F89" s="206"/>
      <c r="G89" s="206"/>
      <c r="H89" s="206"/>
      <c r="I89" s="93"/>
      <c r="J89" s="206" t="s">
        <v>475</v>
      </c>
      <c r="K89" s="206"/>
      <c r="L89" s="206"/>
      <c r="M89" s="206"/>
      <c r="N89" s="206"/>
      <c r="O89" s="206"/>
      <c r="P89" s="206"/>
      <c r="Q89" s="206"/>
      <c r="R89" s="206"/>
      <c r="S89" s="206"/>
      <c r="T89" s="206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4">
        <f>Elektroinstalace!E25</f>
        <v>0</v>
      </c>
      <c r="AH89" s="205"/>
      <c r="AI89" s="205"/>
      <c r="AJ89" s="205"/>
      <c r="AK89" s="205"/>
      <c r="AL89" s="205"/>
      <c r="AM89" s="205"/>
      <c r="AN89" s="204">
        <f>AG89*1.21</f>
        <v>0</v>
      </c>
      <c r="AO89" s="205"/>
      <c r="AP89" s="205"/>
      <c r="AQ89" s="94"/>
      <c r="AS89" s="95" t="e">
        <f>#REF!</f>
        <v>#REF!</v>
      </c>
      <c r="AT89" s="96" t="e">
        <f>ROUND(SUM(AV89:AW89),2)</f>
        <v>#REF!</v>
      </c>
      <c r="AU89" s="97" t="e">
        <f>#REF!</f>
        <v>#REF!</v>
      </c>
      <c r="AV89" s="96" t="e">
        <f>#REF!</f>
        <v>#REF!</v>
      </c>
      <c r="AW89" s="96" t="e">
        <f>#REF!</f>
        <v>#REF!</v>
      </c>
      <c r="AX89" s="96" t="e">
        <f>#REF!</f>
        <v>#REF!</v>
      </c>
      <c r="AY89" s="96" t="e">
        <f>#REF!</f>
        <v>#REF!</v>
      </c>
      <c r="AZ89" s="96" t="e">
        <f>#REF!</f>
        <v>#REF!</v>
      </c>
      <c r="BA89" s="96" t="e">
        <f>#REF!</f>
        <v>#REF!</v>
      </c>
      <c r="BB89" s="96" t="e">
        <f>#REF!</f>
        <v>#REF!</v>
      </c>
      <c r="BC89" s="96" t="e">
        <f>#REF!</f>
        <v>#REF!</v>
      </c>
      <c r="BD89" s="98" t="e">
        <f>#REF!</f>
        <v>#REF!</v>
      </c>
      <c r="BT89" s="99" t="s">
        <v>79</v>
      </c>
      <c r="BV89" s="99" t="s">
        <v>73</v>
      </c>
      <c r="BW89" s="99" t="s">
        <v>82</v>
      </c>
      <c r="BX89" s="99" t="s">
        <v>74</v>
      </c>
    </row>
    <row r="90" spans="1:76" s="5" customFormat="1" ht="16.5" customHeight="1">
      <c r="A90" s="90" t="s">
        <v>76</v>
      </c>
      <c r="B90" s="91"/>
      <c r="C90" s="92"/>
      <c r="D90" s="206" t="s">
        <v>83</v>
      </c>
      <c r="E90" s="206"/>
      <c r="F90" s="206"/>
      <c r="G90" s="206"/>
      <c r="H90" s="206"/>
      <c r="I90" s="93"/>
      <c r="J90" s="206" t="s">
        <v>84</v>
      </c>
      <c r="K90" s="206"/>
      <c r="L90" s="206"/>
      <c r="M90" s="206"/>
      <c r="N90" s="206"/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4">
        <f>'VRN - Vedlejší rozpočtové...'!M30</f>
        <v>0</v>
      </c>
      <c r="AH90" s="205"/>
      <c r="AI90" s="205"/>
      <c r="AJ90" s="205"/>
      <c r="AK90" s="205"/>
      <c r="AL90" s="205"/>
      <c r="AM90" s="205"/>
      <c r="AN90" s="204">
        <f>SUM(AG90,AT90)</f>
        <v>0</v>
      </c>
      <c r="AO90" s="205"/>
      <c r="AP90" s="205"/>
      <c r="AQ90" s="94"/>
      <c r="AS90" s="100">
        <f>'VRN - Vedlejší rozpočtové...'!M28</f>
        <v>0</v>
      </c>
      <c r="AT90" s="101">
        <f>ROUND(SUM(AV90:AW90),2)</f>
        <v>0</v>
      </c>
      <c r="AU90" s="102">
        <f>'VRN - Vedlejší rozpočtové...'!W111</f>
        <v>0</v>
      </c>
      <c r="AV90" s="101">
        <f>'VRN - Vedlejší rozpočtové...'!M32</f>
        <v>0</v>
      </c>
      <c r="AW90" s="101">
        <f>'VRN - Vedlejší rozpočtové...'!M33</f>
        <v>0</v>
      </c>
      <c r="AX90" s="101">
        <f>'VRN - Vedlejší rozpočtové...'!M34</f>
        <v>0</v>
      </c>
      <c r="AY90" s="101">
        <f>'VRN - Vedlejší rozpočtové...'!M35</f>
        <v>0</v>
      </c>
      <c r="AZ90" s="101">
        <f>'VRN - Vedlejší rozpočtové...'!H32</f>
        <v>0</v>
      </c>
      <c r="BA90" s="101">
        <f>'VRN - Vedlejší rozpočtové...'!H33</f>
        <v>0</v>
      </c>
      <c r="BB90" s="101">
        <f>'VRN - Vedlejší rozpočtové...'!H34</f>
        <v>0</v>
      </c>
      <c r="BC90" s="101">
        <f>'VRN - Vedlejší rozpočtové...'!H35</f>
        <v>0</v>
      </c>
      <c r="BD90" s="103">
        <f>'VRN - Vedlejší rozpočtové...'!H36</f>
        <v>0</v>
      </c>
      <c r="BT90" s="99" t="s">
        <v>79</v>
      </c>
      <c r="BV90" s="99" t="s">
        <v>73</v>
      </c>
      <c r="BW90" s="99" t="s">
        <v>85</v>
      </c>
      <c r="BX90" s="99" t="s">
        <v>74</v>
      </c>
    </row>
    <row r="91" spans="1:76">
      <c r="B91" s="25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6"/>
    </row>
    <row r="92" spans="1:76" s="1" customFormat="1" ht="10.9" customHeight="1"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9"/>
    </row>
    <row r="93" spans="1:76" s="1" customFormat="1" ht="30" customHeight="1">
      <c r="B93" s="37"/>
      <c r="C93" s="106" t="s">
        <v>474</v>
      </c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201">
        <f>ROUND(AG87,2)</f>
        <v>0</v>
      </c>
      <c r="AH93" s="201"/>
      <c r="AI93" s="201"/>
      <c r="AJ93" s="201"/>
      <c r="AK93" s="201"/>
      <c r="AL93" s="201"/>
      <c r="AM93" s="201"/>
      <c r="AN93" s="201">
        <f>AN87</f>
        <v>0</v>
      </c>
      <c r="AO93" s="201"/>
      <c r="AP93" s="201"/>
      <c r="AQ93" s="39"/>
    </row>
    <row r="94" spans="1:76" s="1" customFormat="1" ht="6.95" customHeight="1">
      <c r="B94" s="61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3"/>
    </row>
  </sheetData>
  <mergeCells count="53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AK33:AO33"/>
    <mergeCell ref="L34:O34"/>
    <mergeCell ref="W34:AE34"/>
    <mergeCell ref="AK34:AO34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89:H89"/>
    <mergeCell ref="J89:AF89"/>
    <mergeCell ref="AN90:AP90"/>
    <mergeCell ref="AG90:AM90"/>
    <mergeCell ref="D90:H90"/>
    <mergeCell ref="J90:AF90"/>
    <mergeCell ref="AG93:AM93"/>
    <mergeCell ref="AN93:AP93"/>
    <mergeCell ref="AR2:BE2"/>
    <mergeCell ref="AN89:AP89"/>
    <mergeCell ref="AG89:AM89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</mergeCells>
  <dataValidations count="2">
    <dataValidation type="list" allowBlank="1" showInputMessage="1" showErrorMessage="1" error="Povoleny jsou hodnoty základní, snížená, zákl. přenesená, sníž. přenesená, nulová." sqref="AU92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SO 01 - Retenční nádrž, A...'!C2" display="/" xr:uid="{00000000-0004-0000-0000-000002000000}"/>
    <hyperlink ref="A89" location="'SO 02 - Přípojka NN'!C2" display="/" xr:uid="{00000000-0004-0000-0000-000003000000}"/>
    <hyperlink ref="A90" location="'VRN - Vedlejší rozpočtové...'!C2" display="/" xr:uid="{00000000-0004-0000-0000-000004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322"/>
  <sheetViews>
    <sheetView showGridLines="0" workbookViewId="0">
      <pane ySplit="1" topLeftCell="A115" activePane="bottomLeft" state="frozen"/>
      <selection pane="bottomLeft" activeCell="L121" sqref="L121:M12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86</v>
      </c>
      <c r="G1" s="16"/>
      <c r="H1" s="244" t="s">
        <v>87</v>
      </c>
      <c r="I1" s="244"/>
      <c r="J1" s="244"/>
      <c r="K1" s="244"/>
      <c r="L1" s="16" t="s">
        <v>88</v>
      </c>
      <c r="M1" s="14"/>
      <c r="N1" s="14"/>
      <c r="O1" s="15" t="s">
        <v>89</v>
      </c>
      <c r="P1" s="14"/>
      <c r="Q1" s="14"/>
      <c r="R1" s="14"/>
      <c r="S1" s="16" t="s">
        <v>90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9" t="s">
        <v>7</v>
      </c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S2" s="202" t="s">
        <v>8</v>
      </c>
      <c r="T2" s="203"/>
      <c r="U2" s="203"/>
      <c r="V2" s="203"/>
      <c r="W2" s="203"/>
      <c r="X2" s="203"/>
      <c r="Y2" s="203"/>
      <c r="Z2" s="203"/>
      <c r="AA2" s="203"/>
      <c r="AB2" s="203"/>
      <c r="AC2" s="203"/>
      <c r="AT2" s="21" t="s">
        <v>80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91</v>
      </c>
    </row>
    <row r="4" spans="1:66" ht="36.950000000000003" customHeight="1">
      <c r="B4" s="25"/>
      <c r="C4" s="213" t="s">
        <v>92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74" t="str">
        <f>'Rekapitulace stavby'!K6</f>
        <v>Znojmo - U Lesíka - Retenční nádrž dešťových vod s ATS pro závlahu zeleně - 2021</v>
      </c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8"/>
      <c r="R6" s="26"/>
    </row>
    <row r="7" spans="1:66" s="1" customFormat="1" ht="32.85" customHeight="1">
      <c r="B7" s="37"/>
      <c r="C7" s="38"/>
      <c r="D7" s="31" t="s">
        <v>93</v>
      </c>
      <c r="E7" s="38"/>
      <c r="F7" s="235" t="s">
        <v>94</v>
      </c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87"/>
      <c r="P9" s="27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33"/>
      <c r="P11" s="233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33"/>
      <c r="P12" s="233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88"/>
      <c r="P14" s="233"/>
      <c r="Q14" s="38"/>
      <c r="R14" s="39"/>
    </row>
    <row r="15" spans="1:66" s="1" customFormat="1" ht="18" customHeight="1">
      <c r="B15" s="37"/>
      <c r="C15" s="38"/>
      <c r="D15" s="38"/>
      <c r="E15" s="288"/>
      <c r="F15" s="289"/>
      <c r="G15" s="289"/>
      <c r="H15" s="289"/>
      <c r="I15" s="289"/>
      <c r="J15" s="289"/>
      <c r="K15" s="289"/>
      <c r="L15" s="289"/>
      <c r="M15" s="32" t="s">
        <v>27</v>
      </c>
      <c r="N15" s="38"/>
      <c r="O15" s="288"/>
      <c r="P15" s="233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33" t="str">
        <f>IF('Rekapitulace stavby'!AN16="","",'Rekapitulace stavby'!AN16)</f>
        <v/>
      </c>
      <c r="P17" s="233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33" t="str">
        <f>IF('Rekapitulace stavby'!AN17="","",'Rekapitulace stavby'!AN17)</f>
        <v/>
      </c>
      <c r="P18" s="233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33" t="str">
        <f>IF('Rekapitulace stavby'!AN19="","",'Rekapitulace stavby'!AN19)</f>
        <v/>
      </c>
      <c r="P20" s="233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33" t="str">
        <f>IF('Rekapitulace stavby'!AN20="","",'Rekapitulace stavby'!AN20)</f>
        <v/>
      </c>
      <c r="P21" s="233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38" t="s">
        <v>5</v>
      </c>
      <c r="F24" s="238"/>
      <c r="G24" s="238"/>
      <c r="H24" s="238"/>
      <c r="I24" s="238"/>
      <c r="J24" s="238"/>
      <c r="K24" s="238"/>
      <c r="L24" s="238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95</v>
      </c>
      <c r="E27" s="38"/>
      <c r="F27" s="38"/>
      <c r="G27" s="38"/>
      <c r="H27" s="38"/>
      <c r="I27" s="38"/>
      <c r="J27" s="38"/>
      <c r="K27" s="38"/>
      <c r="L27" s="38"/>
      <c r="M27" s="239">
        <f>N88</f>
        <v>0</v>
      </c>
      <c r="N27" s="239"/>
      <c r="O27" s="239"/>
      <c r="P27" s="239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39"/>
      <c r="N28" s="239"/>
      <c r="O28" s="239"/>
      <c r="P28" s="239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86">
        <f>ROUND(M27+M28,2)</f>
        <v>0</v>
      </c>
      <c r="N30" s="273"/>
      <c r="O30" s="273"/>
      <c r="P30" s="273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83">
        <f>(SUM(BE100:BE100)+SUM(BE118:BE320))</f>
        <v>0</v>
      </c>
      <c r="I32" s="273"/>
      <c r="J32" s="273"/>
      <c r="K32" s="38"/>
      <c r="L32" s="38"/>
      <c r="M32" s="283">
        <f>ROUND((SUM(BE100:BE100)+SUM(BE118:BE320)), 2)*F32</f>
        <v>0</v>
      </c>
      <c r="N32" s="273"/>
      <c r="O32" s="273"/>
      <c r="P32" s="273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83">
        <f>(SUM(BF100:BF100)+SUM(BF118:BF320))</f>
        <v>0</v>
      </c>
      <c r="I33" s="273"/>
      <c r="J33" s="273"/>
      <c r="K33" s="38"/>
      <c r="L33" s="38"/>
      <c r="M33" s="283">
        <f>ROUND((SUM(BF100:BF100)+SUM(BF118:BF320)), 2)*F33</f>
        <v>0</v>
      </c>
      <c r="N33" s="273"/>
      <c r="O33" s="273"/>
      <c r="P33" s="273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83">
        <f>(SUM(BG100:BG100)+SUM(BG118:BG320))</f>
        <v>0</v>
      </c>
      <c r="I34" s="273"/>
      <c r="J34" s="273"/>
      <c r="K34" s="38"/>
      <c r="L34" s="38"/>
      <c r="M34" s="283">
        <v>0</v>
      </c>
      <c r="N34" s="273"/>
      <c r="O34" s="273"/>
      <c r="P34" s="273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83">
        <f>(SUM(BH100:BH100)+SUM(BH118:BH320))</f>
        <v>0</v>
      </c>
      <c r="I35" s="273"/>
      <c r="J35" s="273"/>
      <c r="K35" s="38"/>
      <c r="L35" s="38"/>
      <c r="M35" s="283">
        <v>0</v>
      </c>
      <c r="N35" s="273"/>
      <c r="O35" s="273"/>
      <c r="P35" s="273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83">
        <f>(SUM(BI100:BI100)+SUM(BI118:BI320))</f>
        <v>0</v>
      </c>
      <c r="I36" s="273"/>
      <c r="J36" s="273"/>
      <c r="K36" s="38"/>
      <c r="L36" s="38"/>
      <c r="M36" s="283">
        <v>0</v>
      </c>
      <c r="N36" s="273"/>
      <c r="O36" s="273"/>
      <c r="P36" s="273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84">
        <f>SUM(M30:M36)</f>
        <v>0</v>
      </c>
      <c r="M38" s="284"/>
      <c r="N38" s="284"/>
      <c r="O38" s="284"/>
      <c r="P38" s="285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3" t="s">
        <v>96</v>
      </c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74" t="str">
        <f>F6</f>
        <v>Znojmo - U Lesíka - Retenční nádrž dešťových vod s ATS pro závlahu zeleně - 2021</v>
      </c>
      <c r="G78" s="275"/>
      <c r="H78" s="275"/>
      <c r="I78" s="275"/>
      <c r="J78" s="275"/>
      <c r="K78" s="275"/>
      <c r="L78" s="275"/>
      <c r="M78" s="275"/>
      <c r="N78" s="275"/>
      <c r="O78" s="275"/>
      <c r="P78" s="275"/>
      <c r="Q78" s="38"/>
      <c r="R78" s="39"/>
    </row>
    <row r="79" spans="2:18" s="1" customFormat="1" ht="36.950000000000003" customHeight="1">
      <c r="B79" s="37"/>
      <c r="C79" s="71" t="s">
        <v>93</v>
      </c>
      <c r="D79" s="38"/>
      <c r="E79" s="38"/>
      <c r="F79" s="215" t="str">
        <f>F7</f>
        <v>SO 01 - Retenční nádrž, ATS, závlaha</v>
      </c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76" t="str">
        <f>IF(O9="","",O9)</f>
        <v/>
      </c>
      <c r="N81" s="276"/>
      <c r="O81" s="276"/>
      <c r="P81" s="27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33" t="str">
        <f>E18</f>
        <v xml:space="preserve"> </v>
      </c>
      <c r="N83" s="233"/>
      <c r="O83" s="233"/>
      <c r="P83" s="233"/>
      <c r="Q83" s="233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33" t="str">
        <f>E21</f>
        <v xml:space="preserve"> </v>
      </c>
      <c r="N84" s="233"/>
      <c r="O84" s="233"/>
      <c r="P84" s="233"/>
      <c r="Q84" s="233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80" t="s">
        <v>97</v>
      </c>
      <c r="D86" s="281"/>
      <c r="E86" s="281"/>
      <c r="F86" s="281"/>
      <c r="G86" s="281"/>
      <c r="H86" s="107"/>
      <c r="I86" s="107"/>
      <c r="J86" s="107"/>
      <c r="K86" s="107"/>
      <c r="L86" s="107"/>
      <c r="M86" s="107"/>
      <c r="N86" s="280" t="s">
        <v>98</v>
      </c>
      <c r="O86" s="281"/>
      <c r="P86" s="281"/>
      <c r="Q86" s="281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99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2">
        <f>N118</f>
        <v>0</v>
      </c>
      <c r="O88" s="282"/>
      <c r="P88" s="282"/>
      <c r="Q88" s="282"/>
      <c r="R88" s="39"/>
      <c r="AU88" s="21" t="s">
        <v>100</v>
      </c>
    </row>
    <row r="89" spans="2:47" s="6" customFormat="1" ht="24.95" customHeight="1">
      <c r="B89" s="116"/>
      <c r="C89" s="117"/>
      <c r="D89" s="118" t="s">
        <v>101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51">
        <f>N119</f>
        <v>0</v>
      </c>
      <c r="O89" s="279"/>
      <c r="P89" s="279"/>
      <c r="Q89" s="279"/>
      <c r="R89" s="119"/>
    </row>
    <row r="90" spans="2:47" s="7" customFormat="1" ht="19.899999999999999" customHeight="1">
      <c r="B90" s="120"/>
      <c r="C90" s="121"/>
      <c r="D90" s="104" t="s">
        <v>102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77">
        <f>N120</f>
        <v>0</v>
      </c>
      <c r="O90" s="278"/>
      <c r="P90" s="278"/>
      <c r="Q90" s="278"/>
      <c r="R90" s="122"/>
    </row>
    <row r="91" spans="2:47" s="7" customFormat="1" ht="19.899999999999999" customHeight="1">
      <c r="B91" s="120"/>
      <c r="C91" s="121"/>
      <c r="D91" s="104" t="s">
        <v>103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77">
        <f>N235</f>
        <v>0</v>
      </c>
      <c r="O91" s="278"/>
      <c r="P91" s="278"/>
      <c r="Q91" s="278"/>
      <c r="R91" s="122"/>
    </row>
    <row r="92" spans="2:47" s="7" customFormat="1" ht="19.899999999999999" customHeight="1">
      <c r="B92" s="120"/>
      <c r="C92" s="121"/>
      <c r="D92" s="104" t="s">
        <v>104</v>
      </c>
      <c r="E92" s="121"/>
      <c r="F92" s="121"/>
      <c r="G92" s="121"/>
      <c r="H92" s="121"/>
      <c r="I92" s="121"/>
      <c r="J92" s="121"/>
      <c r="K92" s="121"/>
      <c r="L92" s="121"/>
      <c r="M92" s="121"/>
      <c r="N92" s="277">
        <f>N239</f>
        <v>0</v>
      </c>
      <c r="O92" s="278"/>
      <c r="P92" s="278"/>
      <c r="Q92" s="278"/>
      <c r="R92" s="122"/>
    </row>
    <row r="93" spans="2:47" s="7" customFormat="1" ht="19.899999999999999" customHeight="1">
      <c r="B93" s="120"/>
      <c r="C93" s="121"/>
      <c r="D93" s="104" t="s">
        <v>105</v>
      </c>
      <c r="E93" s="121"/>
      <c r="F93" s="121"/>
      <c r="G93" s="121"/>
      <c r="H93" s="121"/>
      <c r="I93" s="121"/>
      <c r="J93" s="121"/>
      <c r="K93" s="121"/>
      <c r="L93" s="121"/>
      <c r="M93" s="121"/>
      <c r="N93" s="277">
        <f>N246</f>
        <v>0</v>
      </c>
      <c r="O93" s="278"/>
      <c r="P93" s="278"/>
      <c r="Q93" s="278"/>
      <c r="R93" s="122"/>
    </row>
    <row r="94" spans="2:47" s="7" customFormat="1" ht="19.899999999999999" customHeight="1">
      <c r="B94" s="120"/>
      <c r="C94" s="121"/>
      <c r="D94" s="104" t="s">
        <v>106</v>
      </c>
      <c r="E94" s="121"/>
      <c r="F94" s="121"/>
      <c r="G94" s="121"/>
      <c r="H94" s="121"/>
      <c r="I94" s="121"/>
      <c r="J94" s="121"/>
      <c r="K94" s="121"/>
      <c r="L94" s="121"/>
      <c r="M94" s="121"/>
      <c r="N94" s="277">
        <f>N270</f>
        <v>0</v>
      </c>
      <c r="O94" s="278"/>
      <c r="P94" s="278"/>
      <c r="Q94" s="278"/>
      <c r="R94" s="122"/>
    </row>
    <row r="95" spans="2:47" s="7" customFormat="1" ht="19.899999999999999" customHeight="1">
      <c r="B95" s="120"/>
      <c r="C95" s="121"/>
      <c r="D95" s="104" t="s">
        <v>107</v>
      </c>
      <c r="E95" s="121"/>
      <c r="F95" s="121"/>
      <c r="G95" s="121"/>
      <c r="H95" s="121"/>
      <c r="I95" s="121"/>
      <c r="J95" s="121"/>
      <c r="K95" s="121"/>
      <c r="L95" s="121"/>
      <c r="M95" s="121"/>
      <c r="N95" s="277">
        <f>N284</f>
        <v>0</v>
      </c>
      <c r="O95" s="278"/>
      <c r="P95" s="278"/>
      <c r="Q95" s="278"/>
      <c r="R95" s="122"/>
    </row>
    <row r="96" spans="2:47" s="7" customFormat="1" ht="19.899999999999999" customHeight="1">
      <c r="B96" s="120"/>
      <c r="C96" s="121"/>
      <c r="D96" s="104" t="s">
        <v>108</v>
      </c>
      <c r="E96" s="121"/>
      <c r="F96" s="121"/>
      <c r="G96" s="121"/>
      <c r="H96" s="121"/>
      <c r="I96" s="121"/>
      <c r="J96" s="121"/>
      <c r="K96" s="121"/>
      <c r="L96" s="121"/>
      <c r="M96" s="121"/>
      <c r="N96" s="277">
        <f>N307</f>
        <v>0</v>
      </c>
      <c r="O96" s="278"/>
      <c r="P96" s="278"/>
      <c r="Q96" s="278"/>
      <c r="R96" s="122"/>
    </row>
    <row r="97" spans="2:18" s="7" customFormat="1" ht="19.899999999999999" customHeight="1">
      <c r="B97" s="120"/>
      <c r="C97" s="121"/>
      <c r="D97" s="104" t="s">
        <v>109</v>
      </c>
      <c r="E97" s="121"/>
      <c r="F97" s="121"/>
      <c r="G97" s="121"/>
      <c r="H97" s="121"/>
      <c r="I97" s="121"/>
      <c r="J97" s="121"/>
      <c r="K97" s="121"/>
      <c r="L97" s="121"/>
      <c r="M97" s="121"/>
      <c r="N97" s="277">
        <f>N314</f>
        <v>0</v>
      </c>
      <c r="O97" s="278"/>
      <c r="P97" s="278"/>
      <c r="Q97" s="278"/>
      <c r="R97" s="122"/>
    </row>
    <row r="98" spans="2:18" s="7" customFormat="1" ht="19.899999999999999" customHeight="1">
      <c r="B98" s="120"/>
      <c r="C98" s="121"/>
      <c r="D98" s="104" t="s">
        <v>110</v>
      </c>
      <c r="E98" s="121"/>
      <c r="F98" s="121"/>
      <c r="G98" s="121"/>
      <c r="H98" s="121"/>
      <c r="I98" s="121"/>
      <c r="J98" s="121"/>
      <c r="K98" s="121"/>
      <c r="L98" s="121"/>
      <c r="M98" s="121"/>
      <c r="N98" s="277">
        <f>N319</f>
        <v>0</v>
      </c>
      <c r="O98" s="278"/>
      <c r="P98" s="278"/>
      <c r="Q98" s="278"/>
      <c r="R98" s="122"/>
    </row>
    <row r="99" spans="2:18" s="1" customFormat="1" ht="21.75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</row>
    <row r="100" spans="2:18" s="1" customForma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9"/>
    </row>
    <row r="101" spans="2:18" s="1" customFormat="1" ht="29.25" customHeight="1">
      <c r="B101" s="37"/>
      <c r="C101" s="106" t="s">
        <v>474</v>
      </c>
      <c r="D101" s="107"/>
      <c r="E101" s="107"/>
      <c r="F101" s="107"/>
      <c r="G101" s="107"/>
      <c r="H101" s="107"/>
      <c r="I101" s="107"/>
      <c r="J101" s="107"/>
      <c r="K101" s="107"/>
      <c r="L101" s="201">
        <f>ROUND(SUM(N88),2)</f>
        <v>0</v>
      </c>
      <c r="M101" s="201"/>
      <c r="N101" s="201"/>
      <c r="O101" s="201"/>
      <c r="P101" s="201"/>
      <c r="Q101" s="201"/>
      <c r="R101" s="39"/>
    </row>
    <row r="102" spans="2:18" s="1" customFormat="1" ht="6.95" customHeight="1"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3"/>
    </row>
    <row r="106" spans="2:18" s="1" customFormat="1" ht="6.95" customHeight="1"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  <c r="P106" s="65"/>
      <c r="Q106" s="65"/>
      <c r="R106" s="66"/>
    </row>
    <row r="107" spans="2:18" s="1" customFormat="1" ht="36.950000000000003" customHeight="1">
      <c r="B107" s="37"/>
      <c r="C107" s="213" t="s">
        <v>112</v>
      </c>
      <c r="D107" s="273"/>
      <c r="E107" s="273"/>
      <c r="F107" s="273"/>
      <c r="G107" s="273"/>
      <c r="H107" s="273"/>
      <c r="I107" s="273"/>
      <c r="J107" s="273"/>
      <c r="K107" s="273"/>
      <c r="L107" s="273"/>
      <c r="M107" s="273"/>
      <c r="N107" s="273"/>
      <c r="O107" s="273"/>
      <c r="P107" s="273"/>
      <c r="Q107" s="273"/>
      <c r="R107" s="39"/>
    </row>
    <row r="108" spans="2:18" s="1" customFormat="1" ht="6.95" customHeight="1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9"/>
    </row>
    <row r="109" spans="2:18" s="1" customFormat="1" ht="30" customHeight="1">
      <c r="B109" s="37"/>
      <c r="C109" s="32" t="s">
        <v>18</v>
      </c>
      <c r="D109" s="38"/>
      <c r="E109" s="38"/>
      <c r="F109" s="274" t="str">
        <f>F6</f>
        <v>Znojmo - U Lesíka - Retenční nádrž dešťových vod s ATS pro závlahu zeleně - 2021</v>
      </c>
      <c r="G109" s="275"/>
      <c r="H109" s="275"/>
      <c r="I109" s="275"/>
      <c r="J109" s="275"/>
      <c r="K109" s="275"/>
      <c r="L109" s="275"/>
      <c r="M109" s="275"/>
      <c r="N109" s="275"/>
      <c r="O109" s="275"/>
      <c r="P109" s="275"/>
      <c r="Q109" s="38"/>
      <c r="R109" s="39"/>
    </row>
    <row r="110" spans="2:18" s="1" customFormat="1" ht="36.950000000000003" customHeight="1">
      <c r="B110" s="37"/>
      <c r="C110" s="71" t="s">
        <v>93</v>
      </c>
      <c r="D110" s="38"/>
      <c r="E110" s="38"/>
      <c r="F110" s="215" t="str">
        <f>F7</f>
        <v>SO 01 - Retenční nádrž, ATS, závlaha</v>
      </c>
      <c r="G110" s="273"/>
      <c r="H110" s="273"/>
      <c r="I110" s="273"/>
      <c r="J110" s="273"/>
      <c r="K110" s="273"/>
      <c r="L110" s="273"/>
      <c r="M110" s="273"/>
      <c r="N110" s="273"/>
      <c r="O110" s="273"/>
      <c r="P110" s="273"/>
      <c r="Q110" s="38"/>
      <c r="R110" s="39"/>
    </row>
    <row r="111" spans="2:18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18" s="1" customFormat="1" ht="18" customHeight="1">
      <c r="B112" s="37"/>
      <c r="C112" s="32" t="s">
        <v>22</v>
      </c>
      <c r="D112" s="38"/>
      <c r="E112" s="38"/>
      <c r="F112" s="30" t="str">
        <f>F9</f>
        <v xml:space="preserve"> </v>
      </c>
      <c r="G112" s="38"/>
      <c r="H112" s="38"/>
      <c r="I112" s="38"/>
      <c r="J112" s="38"/>
      <c r="K112" s="32" t="s">
        <v>24</v>
      </c>
      <c r="L112" s="38"/>
      <c r="M112" s="276" t="str">
        <f>IF(O9="","",O9)</f>
        <v/>
      </c>
      <c r="N112" s="276"/>
      <c r="O112" s="276"/>
      <c r="P112" s="276"/>
      <c r="Q112" s="38"/>
      <c r="R112" s="39"/>
    </row>
    <row r="113" spans="2:65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9"/>
    </row>
    <row r="114" spans="2:65" s="1" customFormat="1" ht="15">
      <c r="B114" s="37"/>
      <c r="C114" s="32" t="s">
        <v>25</v>
      </c>
      <c r="D114" s="38"/>
      <c r="E114" s="38"/>
      <c r="F114" s="30" t="str">
        <f>E12</f>
        <v xml:space="preserve"> </v>
      </c>
      <c r="G114" s="38"/>
      <c r="H114" s="38"/>
      <c r="I114" s="38"/>
      <c r="J114" s="38"/>
      <c r="K114" s="32" t="s">
        <v>29</v>
      </c>
      <c r="L114" s="38"/>
      <c r="M114" s="233" t="str">
        <f>E18</f>
        <v xml:space="preserve"> </v>
      </c>
      <c r="N114" s="233"/>
      <c r="O114" s="233"/>
      <c r="P114" s="233"/>
      <c r="Q114" s="233"/>
      <c r="R114" s="39"/>
    </row>
    <row r="115" spans="2:65" s="1" customFormat="1" ht="14.45" customHeight="1">
      <c r="B115" s="37"/>
      <c r="C115" s="32" t="s">
        <v>28</v>
      </c>
      <c r="D115" s="38"/>
      <c r="E115" s="38"/>
      <c r="F115" s="30" t="str">
        <f>IF(E15="","",E15)</f>
        <v/>
      </c>
      <c r="G115" s="38"/>
      <c r="H115" s="38"/>
      <c r="I115" s="38"/>
      <c r="J115" s="38"/>
      <c r="K115" s="32" t="s">
        <v>31</v>
      </c>
      <c r="L115" s="38"/>
      <c r="M115" s="233" t="str">
        <f>E21</f>
        <v xml:space="preserve"> </v>
      </c>
      <c r="N115" s="233"/>
      <c r="O115" s="233"/>
      <c r="P115" s="233"/>
      <c r="Q115" s="233"/>
      <c r="R115" s="39"/>
    </row>
    <row r="116" spans="2:65" s="1" customFormat="1" ht="10.3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8" customFormat="1" ht="29.25" customHeight="1">
      <c r="B117" s="125"/>
      <c r="C117" s="126" t="s">
        <v>113</v>
      </c>
      <c r="D117" s="127" t="s">
        <v>114</v>
      </c>
      <c r="E117" s="127" t="s">
        <v>53</v>
      </c>
      <c r="F117" s="271" t="s">
        <v>115</v>
      </c>
      <c r="G117" s="271"/>
      <c r="H117" s="271"/>
      <c r="I117" s="271"/>
      <c r="J117" s="127" t="s">
        <v>116</v>
      </c>
      <c r="K117" s="127" t="s">
        <v>117</v>
      </c>
      <c r="L117" s="271" t="s">
        <v>118</v>
      </c>
      <c r="M117" s="271"/>
      <c r="N117" s="271" t="s">
        <v>98</v>
      </c>
      <c r="O117" s="271"/>
      <c r="P117" s="271"/>
      <c r="Q117" s="272"/>
      <c r="R117" s="128"/>
      <c r="T117" s="78" t="s">
        <v>119</v>
      </c>
      <c r="U117" s="79" t="s">
        <v>35</v>
      </c>
      <c r="V117" s="79" t="s">
        <v>120</v>
      </c>
      <c r="W117" s="79" t="s">
        <v>121</v>
      </c>
      <c r="X117" s="79" t="s">
        <v>122</v>
      </c>
      <c r="Y117" s="79" t="s">
        <v>123</v>
      </c>
      <c r="Z117" s="79" t="s">
        <v>124</v>
      </c>
      <c r="AA117" s="80" t="s">
        <v>125</v>
      </c>
    </row>
    <row r="118" spans="2:65" s="1" customFormat="1" ht="29.25" customHeight="1">
      <c r="B118" s="37"/>
      <c r="C118" s="82" t="s">
        <v>95</v>
      </c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248">
        <f>BK118</f>
        <v>0</v>
      </c>
      <c r="O118" s="249"/>
      <c r="P118" s="249"/>
      <c r="Q118" s="249"/>
      <c r="R118" s="39"/>
      <c r="T118" s="81"/>
      <c r="U118" s="53"/>
      <c r="V118" s="53"/>
      <c r="W118" s="129">
        <f>W119+W321</f>
        <v>0</v>
      </c>
      <c r="X118" s="53"/>
      <c r="Y118" s="129">
        <f>Y119+Y321</f>
        <v>149.52396932000002</v>
      </c>
      <c r="Z118" s="53"/>
      <c r="AA118" s="130">
        <f>AA119+AA321</f>
        <v>2.0880000000000001</v>
      </c>
      <c r="AT118" s="21" t="s">
        <v>70</v>
      </c>
      <c r="AU118" s="21" t="s">
        <v>100</v>
      </c>
      <c r="BK118" s="131">
        <f>BK119+BK321</f>
        <v>0</v>
      </c>
    </row>
    <row r="119" spans="2:65" s="9" customFormat="1" ht="37.35" customHeight="1">
      <c r="B119" s="132"/>
      <c r="C119" s="133"/>
      <c r="D119" s="134" t="s">
        <v>101</v>
      </c>
      <c r="E119" s="134"/>
      <c r="F119" s="134"/>
      <c r="G119" s="134"/>
      <c r="H119" s="134"/>
      <c r="I119" s="134"/>
      <c r="J119" s="134"/>
      <c r="K119" s="134"/>
      <c r="L119" s="134"/>
      <c r="M119" s="134"/>
      <c r="N119" s="250">
        <f>BK119</f>
        <v>0</v>
      </c>
      <c r="O119" s="251"/>
      <c r="P119" s="251"/>
      <c r="Q119" s="251"/>
      <c r="R119" s="135"/>
      <c r="T119" s="136"/>
      <c r="U119" s="133"/>
      <c r="V119" s="133"/>
      <c r="W119" s="137">
        <f>W120+W235+W239+W246+W270+W284+W307+W314+W319</f>
        <v>0</v>
      </c>
      <c r="X119" s="133"/>
      <c r="Y119" s="137">
        <f>Y120+Y235+Y239+Y246+Y270+Y284+Y307+Y314+Y319</f>
        <v>149.52396932000002</v>
      </c>
      <c r="Z119" s="133"/>
      <c r="AA119" s="138">
        <f>AA120+AA235+AA239+AA246+AA270+AA284+AA307+AA314+AA319</f>
        <v>2.0880000000000001</v>
      </c>
      <c r="AR119" s="139" t="s">
        <v>79</v>
      </c>
      <c r="AT119" s="140" t="s">
        <v>70</v>
      </c>
      <c r="AU119" s="140" t="s">
        <v>71</v>
      </c>
      <c r="AY119" s="139" t="s">
        <v>126</v>
      </c>
      <c r="BK119" s="141">
        <f>BK120+BK235+BK239+BK246+BK270+BK284+BK307+BK314+BK319</f>
        <v>0</v>
      </c>
    </row>
    <row r="120" spans="2:65" s="9" customFormat="1" ht="19.899999999999999" customHeight="1">
      <c r="B120" s="132"/>
      <c r="C120" s="133"/>
      <c r="D120" s="142" t="s">
        <v>102</v>
      </c>
      <c r="E120" s="142"/>
      <c r="F120" s="142"/>
      <c r="G120" s="142"/>
      <c r="H120" s="142"/>
      <c r="I120" s="142"/>
      <c r="J120" s="142"/>
      <c r="K120" s="142"/>
      <c r="L120" s="142"/>
      <c r="M120" s="142"/>
      <c r="N120" s="252">
        <f>BK120</f>
        <v>0</v>
      </c>
      <c r="O120" s="253"/>
      <c r="P120" s="253"/>
      <c r="Q120" s="253"/>
      <c r="R120" s="135"/>
      <c r="T120" s="136"/>
      <c r="U120" s="133"/>
      <c r="V120" s="133"/>
      <c r="W120" s="137">
        <f>SUM(W121:W234)</f>
        <v>0</v>
      </c>
      <c r="X120" s="133"/>
      <c r="Y120" s="137">
        <f>SUM(Y121:Y234)</f>
        <v>97.15332432000001</v>
      </c>
      <c r="Z120" s="133"/>
      <c r="AA120" s="138">
        <f>SUM(AA121:AA234)</f>
        <v>2.0880000000000001</v>
      </c>
      <c r="AR120" s="139" t="s">
        <v>79</v>
      </c>
      <c r="AT120" s="140" t="s">
        <v>70</v>
      </c>
      <c r="AU120" s="140" t="s">
        <v>79</v>
      </c>
      <c r="AY120" s="139" t="s">
        <v>126</v>
      </c>
      <c r="BK120" s="141">
        <f>SUM(BK121:BK234)</f>
        <v>0</v>
      </c>
    </row>
    <row r="121" spans="2:65" s="1" customFormat="1" ht="25.5" customHeight="1">
      <c r="B121" s="123"/>
      <c r="C121" s="143" t="s">
        <v>79</v>
      </c>
      <c r="D121" s="143" t="s">
        <v>127</v>
      </c>
      <c r="E121" s="144" t="s">
        <v>128</v>
      </c>
      <c r="F121" s="245" t="s">
        <v>129</v>
      </c>
      <c r="G121" s="245"/>
      <c r="H121" s="245"/>
      <c r="I121" s="245"/>
      <c r="J121" s="145" t="s">
        <v>130</v>
      </c>
      <c r="K121" s="146">
        <v>7.2</v>
      </c>
      <c r="L121" s="246">
        <v>0</v>
      </c>
      <c r="M121" s="246"/>
      <c r="N121" s="247">
        <f>ROUND(L121*K121,2)</f>
        <v>0</v>
      </c>
      <c r="O121" s="247"/>
      <c r="P121" s="247"/>
      <c r="Q121" s="247"/>
      <c r="R121" s="124"/>
      <c r="T121" s="147" t="s">
        <v>5</v>
      </c>
      <c r="U121" s="46" t="s">
        <v>36</v>
      </c>
      <c r="V121" s="38"/>
      <c r="W121" s="148">
        <f>V121*K121</f>
        <v>0</v>
      </c>
      <c r="X121" s="148">
        <v>0</v>
      </c>
      <c r="Y121" s="148">
        <f>X121*K121</f>
        <v>0</v>
      </c>
      <c r="Z121" s="148">
        <v>0</v>
      </c>
      <c r="AA121" s="149">
        <f>Z121*K121</f>
        <v>0</v>
      </c>
      <c r="AR121" s="21" t="s">
        <v>131</v>
      </c>
      <c r="AT121" s="21" t="s">
        <v>127</v>
      </c>
      <c r="AU121" s="21" t="s">
        <v>91</v>
      </c>
      <c r="AY121" s="21" t="s">
        <v>126</v>
      </c>
      <c r="BE121" s="105">
        <f>IF(U121="základní",N121,0)</f>
        <v>0</v>
      </c>
      <c r="BF121" s="105">
        <f>IF(U121="snížená",N121,0)</f>
        <v>0</v>
      </c>
      <c r="BG121" s="105">
        <f>IF(U121="zákl. přenesená",N121,0)</f>
        <v>0</v>
      </c>
      <c r="BH121" s="105">
        <f>IF(U121="sníž. přenesená",N121,0)</f>
        <v>0</v>
      </c>
      <c r="BI121" s="105">
        <f>IF(U121="nulová",N121,0)</f>
        <v>0</v>
      </c>
      <c r="BJ121" s="21" t="s">
        <v>79</v>
      </c>
      <c r="BK121" s="105">
        <f>ROUND(L121*K121,2)</f>
        <v>0</v>
      </c>
      <c r="BL121" s="21" t="s">
        <v>131</v>
      </c>
      <c r="BM121" s="21" t="s">
        <v>132</v>
      </c>
    </row>
    <row r="122" spans="2:65" s="10" customFormat="1" ht="16.5" customHeight="1">
      <c r="B122" s="150"/>
      <c r="C122" s="151"/>
      <c r="D122" s="151"/>
      <c r="E122" s="152" t="s">
        <v>5</v>
      </c>
      <c r="F122" s="263" t="s">
        <v>133</v>
      </c>
      <c r="G122" s="264"/>
      <c r="H122" s="264"/>
      <c r="I122" s="264"/>
      <c r="J122" s="151"/>
      <c r="K122" s="153">
        <v>7.2</v>
      </c>
      <c r="L122" s="151"/>
      <c r="M122" s="151"/>
      <c r="N122" s="151"/>
      <c r="O122" s="151"/>
      <c r="P122" s="151"/>
      <c r="Q122" s="151"/>
      <c r="R122" s="154"/>
      <c r="T122" s="155"/>
      <c r="U122" s="151"/>
      <c r="V122" s="151"/>
      <c r="W122" s="151"/>
      <c r="X122" s="151"/>
      <c r="Y122" s="151"/>
      <c r="Z122" s="151"/>
      <c r="AA122" s="156"/>
      <c r="AT122" s="157" t="s">
        <v>134</v>
      </c>
      <c r="AU122" s="157" t="s">
        <v>91</v>
      </c>
      <c r="AV122" s="10" t="s">
        <v>91</v>
      </c>
      <c r="AW122" s="10" t="s">
        <v>30</v>
      </c>
      <c r="AX122" s="10" t="s">
        <v>79</v>
      </c>
      <c r="AY122" s="157" t="s">
        <v>126</v>
      </c>
    </row>
    <row r="123" spans="2:65" s="1" customFormat="1" ht="38.25" customHeight="1">
      <c r="B123" s="123"/>
      <c r="C123" s="143" t="s">
        <v>91</v>
      </c>
      <c r="D123" s="143" t="s">
        <v>127</v>
      </c>
      <c r="E123" s="144" t="s">
        <v>135</v>
      </c>
      <c r="F123" s="245" t="s">
        <v>136</v>
      </c>
      <c r="G123" s="245"/>
      <c r="H123" s="245"/>
      <c r="I123" s="245"/>
      <c r="J123" s="145" t="s">
        <v>130</v>
      </c>
      <c r="K123" s="146">
        <v>7.2</v>
      </c>
      <c r="L123" s="246">
        <v>0</v>
      </c>
      <c r="M123" s="246"/>
      <c r="N123" s="247">
        <f>ROUND(L123*K123,2)</f>
        <v>0</v>
      </c>
      <c r="O123" s="247"/>
      <c r="P123" s="247"/>
      <c r="Q123" s="247"/>
      <c r="R123" s="124"/>
      <c r="T123" s="147" t="s">
        <v>5</v>
      </c>
      <c r="U123" s="46" t="s">
        <v>36</v>
      </c>
      <c r="V123" s="38"/>
      <c r="W123" s="148">
        <f>V123*K123</f>
        <v>0</v>
      </c>
      <c r="X123" s="148">
        <v>0</v>
      </c>
      <c r="Y123" s="148">
        <f>X123*K123</f>
        <v>0</v>
      </c>
      <c r="Z123" s="148">
        <v>0.28999999999999998</v>
      </c>
      <c r="AA123" s="149">
        <f>Z123*K123</f>
        <v>2.0880000000000001</v>
      </c>
      <c r="AR123" s="21" t="s">
        <v>131</v>
      </c>
      <c r="AT123" s="21" t="s">
        <v>127</v>
      </c>
      <c r="AU123" s="21" t="s">
        <v>91</v>
      </c>
      <c r="AY123" s="21" t="s">
        <v>126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21" t="s">
        <v>79</v>
      </c>
      <c r="BK123" s="105">
        <f>ROUND(L123*K123,2)</f>
        <v>0</v>
      </c>
      <c r="BL123" s="21" t="s">
        <v>131</v>
      </c>
      <c r="BM123" s="21" t="s">
        <v>137</v>
      </c>
    </row>
    <row r="124" spans="2:65" s="1" customFormat="1" ht="25.5" customHeight="1">
      <c r="B124" s="123"/>
      <c r="C124" s="143" t="s">
        <v>138</v>
      </c>
      <c r="D124" s="143" t="s">
        <v>127</v>
      </c>
      <c r="E124" s="144" t="s">
        <v>139</v>
      </c>
      <c r="F124" s="245" t="s">
        <v>140</v>
      </c>
      <c r="G124" s="245"/>
      <c r="H124" s="245"/>
      <c r="I124" s="245"/>
      <c r="J124" s="145" t="s">
        <v>130</v>
      </c>
      <c r="K124" s="146">
        <v>262.12</v>
      </c>
      <c r="L124" s="246">
        <v>0</v>
      </c>
      <c r="M124" s="246"/>
      <c r="N124" s="247">
        <f>ROUND(L124*K124,2)</f>
        <v>0</v>
      </c>
      <c r="O124" s="247"/>
      <c r="P124" s="247"/>
      <c r="Q124" s="247"/>
      <c r="R124" s="124"/>
      <c r="T124" s="147" t="s">
        <v>5</v>
      </c>
      <c r="U124" s="46" t="s">
        <v>36</v>
      </c>
      <c r="V124" s="38"/>
      <c r="W124" s="148">
        <f>V124*K124</f>
        <v>0</v>
      </c>
      <c r="X124" s="148">
        <v>0</v>
      </c>
      <c r="Y124" s="148">
        <f>X124*K124</f>
        <v>0</v>
      </c>
      <c r="Z124" s="148">
        <v>0</v>
      </c>
      <c r="AA124" s="149">
        <f>Z124*K124</f>
        <v>0</v>
      </c>
      <c r="AR124" s="21" t="s">
        <v>131</v>
      </c>
      <c r="AT124" s="21" t="s">
        <v>127</v>
      </c>
      <c r="AU124" s="21" t="s">
        <v>91</v>
      </c>
      <c r="AY124" s="21" t="s">
        <v>126</v>
      </c>
      <c r="BE124" s="105">
        <f>IF(U124="základní",N124,0)</f>
        <v>0</v>
      </c>
      <c r="BF124" s="105">
        <f>IF(U124="snížená",N124,0)</f>
        <v>0</v>
      </c>
      <c r="BG124" s="105">
        <f>IF(U124="zákl. přenesená",N124,0)</f>
        <v>0</v>
      </c>
      <c r="BH124" s="105">
        <f>IF(U124="sníž. přenesená",N124,0)</f>
        <v>0</v>
      </c>
      <c r="BI124" s="105">
        <f>IF(U124="nulová",N124,0)</f>
        <v>0</v>
      </c>
      <c r="BJ124" s="21" t="s">
        <v>79</v>
      </c>
      <c r="BK124" s="105">
        <f>ROUND(L124*K124,2)</f>
        <v>0</v>
      </c>
      <c r="BL124" s="21" t="s">
        <v>131</v>
      </c>
      <c r="BM124" s="21" t="s">
        <v>141</v>
      </c>
    </row>
    <row r="125" spans="2:65" s="11" customFormat="1" ht="16.5" customHeight="1">
      <c r="B125" s="158"/>
      <c r="C125" s="159"/>
      <c r="D125" s="159"/>
      <c r="E125" s="160" t="s">
        <v>5</v>
      </c>
      <c r="F125" s="256" t="s">
        <v>142</v>
      </c>
      <c r="G125" s="257"/>
      <c r="H125" s="257"/>
      <c r="I125" s="257"/>
      <c r="J125" s="159"/>
      <c r="K125" s="160" t="s">
        <v>5</v>
      </c>
      <c r="L125" s="159"/>
      <c r="M125" s="159"/>
      <c r="N125" s="159"/>
      <c r="O125" s="159"/>
      <c r="P125" s="159"/>
      <c r="Q125" s="159"/>
      <c r="R125" s="161"/>
      <c r="T125" s="162"/>
      <c r="U125" s="159"/>
      <c r="V125" s="159"/>
      <c r="W125" s="159"/>
      <c r="X125" s="159"/>
      <c r="Y125" s="159"/>
      <c r="Z125" s="159"/>
      <c r="AA125" s="163"/>
      <c r="AT125" s="164" t="s">
        <v>134</v>
      </c>
      <c r="AU125" s="164" t="s">
        <v>91</v>
      </c>
      <c r="AV125" s="11" t="s">
        <v>79</v>
      </c>
      <c r="AW125" s="11" t="s">
        <v>30</v>
      </c>
      <c r="AX125" s="11" t="s">
        <v>71</v>
      </c>
      <c r="AY125" s="164" t="s">
        <v>126</v>
      </c>
    </row>
    <row r="126" spans="2:65" s="10" customFormat="1" ht="16.5" customHeight="1">
      <c r="B126" s="150"/>
      <c r="C126" s="151"/>
      <c r="D126" s="151"/>
      <c r="E126" s="152" t="s">
        <v>5</v>
      </c>
      <c r="F126" s="258" t="s">
        <v>143</v>
      </c>
      <c r="G126" s="259"/>
      <c r="H126" s="259"/>
      <c r="I126" s="259"/>
      <c r="J126" s="151"/>
      <c r="K126" s="153">
        <v>77.44</v>
      </c>
      <c r="L126" s="151"/>
      <c r="M126" s="151"/>
      <c r="N126" s="151"/>
      <c r="O126" s="151"/>
      <c r="P126" s="151"/>
      <c r="Q126" s="151"/>
      <c r="R126" s="154"/>
      <c r="T126" s="155"/>
      <c r="U126" s="151"/>
      <c r="V126" s="151"/>
      <c r="W126" s="151"/>
      <c r="X126" s="151"/>
      <c r="Y126" s="151"/>
      <c r="Z126" s="151"/>
      <c r="AA126" s="156"/>
      <c r="AT126" s="157" t="s">
        <v>134</v>
      </c>
      <c r="AU126" s="157" t="s">
        <v>91</v>
      </c>
      <c r="AV126" s="10" t="s">
        <v>91</v>
      </c>
      <c r="AW126" s="10" t="s">
        <v>30</v>
      </c>
      <c r="AX126" s="10" t="s">
        <v>71</v>
      </c>
      <c r="AY126" s="157" t="s">
        <v>126</v>
      </c>
    </row>
    <row r="127" spans="2:65" s="11" customFormat="1" ht="16.5" customHeight="1">
      <c r="B127" s="158"/>
      <c r="C127" s="159"/>
      <c r="D127" s="159"/>
      <c r="E127" s="160" t="s">
        <v>5</v>
      </c>
      <c r="F127" s="267" t="s">
        <v>144</v>
      </c>
      <c r="G127" s="268"/>
      <c r="H127" s="268"/>
      <c r="I127" s="268"/>
      <c r="J127" s="159"/>
      <c r="K127" s="160" t="s">
        <v>5</v>
      </c>
      <c r="L127" s="159"/>
      <c r="M127" s="159"/>
      <c r="N127" s="159"/>
      <c r="O127" s="159"/>
      <c r="P127" s="159"/>
      <c r="Q127" s="159"/>
      <c r="R127" s="161"/>
      <c r="T127" s="162"/>
      <c r="U127" s="159"/>
      <c r="V127" s="159"/>
      <c r="W127" s="159"/>
      <c r="X127" s="159"/>
      <c r="Y127" s="159"/>
      <c r="Z127" s="159"/>
      <c r="AA127" s="163"/>
      <c r="AT127" s="164" t="s">
        <v>134</v>
      </c>
      <c r="AU127" s="164" t="s">
        <v>91</v>
      </c>
      <c r="AV127" s="11" t="s">
        <v>79</v>
      </c>
      <c r="AW127" s="11" t="s">
        <v>30</v>
      </c>
      <c r="AX127" s="11" t="s">
        <v>71</v>
      </c>
      <c r="AY127" s="164" t="s">
        <v>126</v>
      </c>
    </row>
    <row r="128" spans="2:65" s="10" customFormat="1" ht="16.5" customHeight="1">
      <c r="B128" s="150"/>
      <c r="C128" s="151"/>
      <c r="D128" s="151"/>
      <c r="E128" s="152" t="s">
        <v>5</v>
      </c>
      <c r="F128" s="258" t="s">
        <v>145</v>
      </c>
      <c r="G128" s="259"/>
      <c r="H128" s="259"/>
      <c r="I128" s="259"/>
      <c r="J128" s="151"/>
      <c r="K128" s="153">
        <v>178.68</v>
      </c>
      <c r="L128" s="151"/>
      <c r="M128" s="151"/>
      <c r="N128" s="151"/>
      <c r="O128" s="151"/>
      <c r="P128" s="151"/>
      <c r="Q128" s="151"/>
      <c r="R128" s="154"/>
      <c r="T128" s="155"/>
      <c r="U128" s="151"/>
      <c r="V128" s="151"/>
      <c r="W128" s="151"/>
      <c r="X128" s="151"/>
      <c r="Y128" s="151"/>
      <c r="Z128" s="151"/>
      <c r="AA128" s="156"/>
      <c r="AT128" s="157" t="s">
        <v>134</v>
      </c>
      <c r="AU128" s="157" t="s">
        <v>91</v>
      </c>
      <c r="AV128" s="10" t="s">
        <v>91</v>
      </c>
      <c r="AW128" s="10" t="s">
        <v>30</v>
      </c>
      <c r="AX128" s="10" t="s">
        <v>71</v>
      </c>
      <c r="AY128" s="157" t="s">
        <v>126</v>
      </c>
    </row>
    <row r="129" spans="2:65" s="11" customFormat="1" ht="16.5" customHeight="1">
      <c r="B129" s="158"/>
      <c r="C129" s="159"/>
      <c r="D129" s="159"/>
      <c r="E129" s="160" t="s">
        <v>5</v>
      </c>
      <c r="F129" s="267" t="s">
        <v>146</v>
      </c>
      <c r="G129" s="268"/>
      <c r="H129" s="268"/>
      <c r="I129" s="268"/>
      <c r="J129" s="159"/>
      <c r="K129" s="160" t="s">
        <v>5</v>
      </c>
      <c r="L129" s="159"/>
      <c r="M129" s="159"/>
      <c r="N129" s="159"/>
      <c r="O129" s="159"/>
      <c r="P129" s="159"/>
      <c r="Q129" s="159"/>
      <c r="R129" s="161"/>
      <c r="T129" s="162"/>
      <c r="U129" s="159"/>
      <c r="V129" s="159"/>
      <c r="W129" s="159"/>
      <c r="X129" s="159"/>
      <c r="Y129" s="159"/>
      <c r="Z129" s="159"/>
      <c r="AA129" s="163"/>
      <c r="AT129" s="164" t="s">
        <v>134</v>
      </c>
      <c r="AU129" s="164" t="s">
        <v>91</v>
      </c>
      <c r="AV129" s="11" t="s">
        <v>79</v>
      </c>
      <c r="AW129" s="11" t="s">
        <v>30</v>
      </c>
      <c r="AX129" s="11" t="s">
        <v>71</v>
      </c>
      <c r="AY129" s="164" t="s">
        <v>126</v>
      </c>
    </row>
    <row r="130" spans="2:65" s="10" customFormat="1" ht="16.5" customHeight="1">
      <c r="B130" s="150"/>
      <c r="C130" s="151"/>
      <c r="D130" s="151"/>
      <c r="E130" s="152" t="s">
        <v>5</v>
      </c>
      <c r="F130" s="258" t="s">
        <v>147</v>
      </c>
      <c r="G130" s="259"/>
      <c r="H130" s="259"/>
      <c r="I130" s="259"/>
      <c r="J130" s="151"/>
      <c r="K130" s="153">
        <v>6</v>
      </c>
      <c r="L130" s="151"/>
      <c r="M130" s="151"/>
      <c r="N130" s="151"/>
      <c r="O130" s="151"/>
      <c r="P130" s="151"/>
      <c r="Q130" s="151"/>
      <c r="R130" s="154"/>
      <c r="T130" s="155"/>
      <c r="U130" s="151"/>
      <c r="V130" s="151"/>
      <c r="W130" s="151"/>
      <c r="X130" s="151"/>
      <c r="Y130" s="151"/>
      <c r="Z130" s="151"/>
      <c r="AA130" s="156"/>
      <c r="AT130" s="157" t="s">
        <v>134</v>
      </c>
      <c r="AU130" s="157" t="s">
        <v>91</v>
      </c>
      <c r="AV130" s="10" t="s">
        <v>91</v>
      </c>
      <c r="AW130" s="10" t="s">
        <v>30</v>
      </c>
      <c r="AX130" s="10" t="s">
        <v>71</v>
      </c>
      <c r="AY130" s="157" t="s">
        <v>126</v>
      </c>
    </row>
    <row r="131" spans="2:65" s="12" customFormat="1" ht="16.5" customHeight="1">
      <c r="B131" s="165"/>
      <c r="C131" s="166"/>
      <c r="D131" s="166"/>
      <c r="E131" s="167" t="s">
        <v>5</v>
      </c>
      <c r="F131" s="269" t="s">
        <v>148</v>
      </c>
      <c r="G131" s="270"/>
      <c r="H131" s="270"/>
      <c r="I131" s="270"/>
      <c r="J131" s="166"/>
      <c r="K131" s="168">
        <v>262.12</v>
      </c>
      <c r="L131" s="166"/>
      <c r="M131" s="166"/>
      <c r="N131" s="166"/>
      <c r="O131" s="166"/>
      <c r="P131" s="166"/>
      <c r="Q131" s="166"/>
      <c r="R131" s="169"/>
      <c r="T131" s="170"/>
      <c r="U131" s="166"/>
      <c r="V131" s="166"/>
      <c r="W131" s="166"/>
      <c r="X131" s="166"/>
      <c r="Y131" s="166"/>
      <c r="Z131" s="166"/>
      <c r="AA131" s="171"/>
      <c r="AT131" s="172" t="s">
        <v>134</v>
      </c>
      <c r="AU131" s="172" t="s">
        <v>91</v>
      </c>
      <c r="AV131" s="12" t="s">
        <v>131</v>
      </c>
      <c r="AW131" s="12" t="s">
        <v>30</v>
      </c>
      <c r="AX131" s="12" t="s">
        <v>79</v>
      </c>
      <c r="AY131" s="172" t="s">
        <v>126</v>
      </c>
    </row>
    <row r="132" spans="2:65" s="1" customFormat="1" ht="38.25" customHeight="1">
      <c r="B132" s="123"/>
      <c r="C132" s="143" t="s">
        <v>131</v>
      </c>
      <c r="D132" s="143" t="s">
        <v>127</v>
      </c>
      <c r="E132" s="144" t="s">
        <v>149</v>
      </c>
      <c r="F132" s="245" t="s">
        <v>150</v>
      </c>
      <c r="G132" s="245"/>
      <c r="H132" s="245"/>
      <c r="I132" s="245"/>
      <c r="J132" s="145" t="s">
        <v>151</v>
      </c>
      <c r="K132" s="146">
        <v>0.97499999999999998</v>
      </c>
      <c r="L132" s="246">
        <v>0</v>
      </c>
      <c r="M132" s="246"/>
      <c r="N132" s="247">
        <f>ROUND(L132*K132,2)</f>
        <v>0</v>
      </c>
      <c r="O132" s="247"/>
      <c r="P132" s="247"/>
      <c r="Q132" s="247"/>
      <c r="R132" s="124"/>
      <c r="T132" s="147" t="s">
        <v>5</v>
      </c>
      <c r="U132" s="46" t="s">
        <v>36</v>
      </c>
      <c r="V132" s="38"/>
      <c r="W132" s="148">
        <f>V132*K132</f>
        <v>0</v>
      </c>
      <c r="X132" s="148">
        <v>0</v>
      </c>
      <c r="Y132" s="148">
        <f>X132*K132</f>
        <v>0</v>
      </c>
      <c r="Z132" s="148">
        <v>0</v>
      </c>
      <c r="AA132" s="149">
        <f>Z132*K132</f>
        <v>0</v>
      </c>
      <c r="AR132" s="21" t="s">
        <v>131</v>
      </c>
      <c r="AT132" s="21" t="s">
        <v>127</v>
      </c>
      <c r="AU132" s="21" t="s">
        <v>91</v>
      </c>
      <c r="AY132" s="21" t="s">
        <v>126</v>
      </c>
      <c r="BE132" s="105">
        <f>IF(U132="základní",N132,0)</f>
        <v>0</v>
      </c>
      <c r="BF132" s="105">
        <f>IF(U132="snížená",N132,0)</f>
        <v>0</v>
      </c>
      <c r="BG132" s="105">
        <f>IF(U132="zákl. přenesená",N132,0)</f>
        <v>0</v>
      </c>
      <c r="BH132" s="105">
        <f>IF(U132="sníž. přenesená",N132,0)</f>
        <v>0</v>
      </c>
      <c r="BI132" s="105">
        <f>IF(U132="nulová",N132,0)</f>
        <v>0</v>
      </c>
      <c r="BJ132" s="21" t="s">
        <v>79</v>
      </c>
      <c r="BK132" s="105">
        <f>ROUND(L132*K132,2)</f>
        <v>0</v>
      </c>
      <c r="BL132" s="21" t="s">
        <v>131</v>
      </c>
      <c r="BM132" s="21" t="s">
        <v>152</v>
      </c>
    </row>
    <row r="133" spans="2:65" s="11" customFormat="1" ht="16.5" customHeight="1">
      <c r="B133" s="158"/>
      <c r="C133" s="159"/>
      <c r="D133" s="159"/>
      <c r="E133" s="160" t="s">
        <v>5</v>
      </c>
      <c r="F133" s="256" t="s">
        <v>153</v>
      </c>
      <c r="G133" s="257"/>
      <c r="H133" s="257"/>
      <c r="I133" s="257"/>
      <c r="J133" s="159"/>
      <c r="K133" s="160" t="s">
        <v>5</v>
      </c>
      <c r="L133" s="159"/>
      <c r="M133" s="159"/>
      <c r="N133" s="159"/>
      <c r="O133" s="159"/>
      <c r="P133" s="159"/>
      <c r="Q133" s="159"/>
      <c r="R133" s="161"/>
      <c r="T133" s="162"/>
      <c r="U133" s="159"/>
      <c r="V133" s="159"/>
      <c r="W133" s="159"/>
      <c r="X133" s="159"/>
      <c r="Y133" s="159"/>
      <c r="Z133" s="159"/>
      <c r="AA133" s="163"/>
      <c r="AT133" s="164" t="s">
        <v>134</v>
      </c>
      <c r="AU133" s="164" t="s">
        <v>91</v>
      </c>
      <c r="AV133" s="11" t="s">
        <v>79</v>
      </c>
      <c r="AW133" s="11" t="s">
        <v>30</v>
      </c>
      <c r="AX133" s="11" t="s">
        <v>71</v>
      </c>
      <c r="AY133" s="164" t="s">
        <v>126</v>
      </c>
    </row>
    <row r="134" spans="2:65" s="10" customFormat="1" ht="16.5" customHeight="1">
      <c r="B134" s="150"/>
      <c r="C134" s="151"/>
      <c r="D134" s="151"/>
      <c r="E134" s="152" t="s">
        <v>5</v>
      </c>
      <c r="F134" s="258" t="s">
        <v>154</v>
      </c>
      <c r="G134" s="259"/>
      <c r="H134" s="259"/>
      <c r="I134" s="259"/>
      <c r="J134" s="151"/>
      <c r="K134" s="153">
        <v>1.95</v>
      </c>
      <c r="L134" s="151"/>
      <c r="M134" s="151"/>
      <c r="N134" s="151"/>
      <c r="O134" s="151"/>
      <c r="P134" s="151"/>
      <c r="Q134" s="151"/>
      <c r="R134" s="154"/>
      <c r="T134" s="155"/>
      <c r="U134" s="151"/>
      <c r="V134" s="151"/>
      <c r="W134" s="151"/>
      <c r="X134" s="151"/>
      <c r="Y134" s="151"/>
      <c r="Z134" s="151"/>
      <c r="AA134" s="156"/>
      <c r="AT134" s="157" t="s">
        <v>134</v>
      </c>
      <c r="AU134" s="157" t="s">
        <v>91</v>
      </c>
      <c r="AV134" s="10" t="s">
        <v>91</v>
      </c>
      <c r="AW134" s="10" t="s">
        <v>30</v>
      </c>
      <c r="AX134" s="10" t="s">
        <v>71</v>
      </c>
      <c r="AY134" s="157" t="s">
        <v>126</v>
      </c>
    </row>
    <row r="135" spans="2:65" s="11" customFormat="1" ht="16.5" customHeight="1">
      <c r="B135" s="158"/>
      <c r="C135" s="159"/>
      <c r="D135" s="159"/>
      <c r="E135" s="160" t="s">
        <v>5</v>
      </c>
      <c r="F135" s="267" t="s">
        <v>155</v>
      </c>
      <c r="G135" s="268"/>
      <c r="H135" s="268"/>
      <c r="I135" s="268"/>
      <c r="J135" s="159"/>
      <c r="K135" s="160" t="s">
        <v>5</v>
      </c>
      <c r="L135" s="159"/>
      <c r="M135" s="159"/>
      <c r="N135" s="159"/>
      <c r="O135" s="159"/>
      <c r="P135" s="159"/>
      <c r="Q135" s="159"/>
      <c r="R135" s="161"/>
      <c r="T135" s="162"/>
      <c r="U135" s="159"/>
      <c r="V135" s="159"/>
      <c r="W135" s="159"/>
      <c r="X135" s="159"/>
      <c r="Y135" s="159"/>
      <c r="Z135" s="159"/>
      <c r="AA135" s="163"/>
      <c r="AT135" s="164" t="s">
        <v>134</v>
      </c>
      <c r="AU135" s="164" t="s">
        <v>91</v>
      </c>
      <c r="AV135" s="11" t="s">
        <v>79</v>
      </c>
      <c r="AW135" s="11" t="s">
        <v>30</v>
      </c>
      <c r="AX135" s="11" t="s">
        <v>71</v>
      </c>
      <c r="AY135" s="164" t="s">
        <v>126</v>
      </c>
    </row>
    <row r="136" spans="2:65" s="10" customFormat="1" ht="16.5" customHeight="1">
      <c r="B136" s="150"/>
      <c r="C136" s="151"/>
      <c r="D136" s="151"/>
      <c r="E136" s="152" t="s">
        <v>5</v>
      </c>
      <c r="F136" s="258" t="s">
        <v>156</v>
      </c>
      <c r="G136" s="259"/>
      <c r="H136" s="259"/>
      <c r="I136" s="259"/>
      <c r="J136" s="151"/>
      <c r="K136" s="153">
        <v>0.97499999999999998</v>
      </c>
      <c r="L136" s="151"/>
      <c r="M136" s="151"/>
      <c r="N136" s="151"/>
      <c r="O136" s="151"/>
      <c r="P136" s="151"/>
      <c r="Q136" s="151"/>
      <c r="R136" s="154"/>
      <c r="T136" s="155"/>
      <c r="U136" s="151"/>
      <c r="V136" s="151"/>
      <c r="W136" s="151"/>
      <c r="X136" s="151"/>
      <c r="Y136" s="151"/>
      <c r="Z136" s="151"/>
      <c r="AA136" s="156"/>
      <c r="AT136" s="157" t="s">
        <v>134</v>
      </c>
      <c r="AU136" s="157" t="s">
        <v>91</v>
      </c>
      <c r="AV136" s="10" t="s">
        <v>91</v>
      </c>
      <c r="AW136" s="10" t="s">
        <v>30</v>
      </c>
      <c r="AX136" s="10" t="s">
        <v>79</v>
      </c>
      <c r="AY136" s="157" t="s">
        <v>126</v>
      </c>
    </row>
    <row r="137" spans="2:65" s="1" customFormat="1" ht="38.25" customHeight="1">
      <c r="B137" s="123"/>
      <c r="C137" s="143" t="s">
        <v>157</v>
      </c>
      <c r="D137" s="143" t="s">
        <v>127</v>
      </c>
      <c r="E137" s="144" t="s">
        <v>158</v>
      </c>
      <c r="F137" s="245" t="s">
        <v>159</v>
      </c>
      <c r="G137" s="245"/>
      <c r="H137" s="245"/>
      <c r="I137" s="245"/>
      <c r="J137" s="145" t="s">
        <v>151</v>
      </c>
      <c r="K137" s="146">
        <v>0.97499999999999998</v>
      </c>
      <c r="L137" s="246">
        <v>0</v>
      </c>
      <c r="M137" s="246"/>
      <c r="N137" s="247">
        <f>ROUND(L137*K137,2)</f>
        <v>0</v>
      </c>
      <c r="O137" s="247"/>
      <c r="P137" s="247"/>
      <c r="Q137" s="247"/>
      <c r="R137" s="124"/>
      <c r="T137" s="147" t="s">
        <v>5</v>
      </c>
      <c r="U137" s="46" t="s">
        <v>36</v>
      </c>
      <c r="V137" s="38"/>
      <c r="W137" s="148">
        <f>V137*K137</f>
        <v>0</v>
      </c>
      <c r="X137" s="148">
        <v>0</v>
      </c>
      <c r="Y137" s="148">
        <f>X137*K137</f>
        <v>0</v>
      </c>
      <c r="Z137" s="148">
        <v>0</v>
      </c>
      <c r="AA137" s="149">
        <f>Z137*K137</f>
        <v>0</v>
      </c>
      <c r="AR137" s="21" t="s">
        <v>131</v>
      </c>
      <c r="AT137" s="21" t="s">
        <v>127</v>
      </c>
      <c r="AU137" s="21" t="s">
        <v>91</v>
      </c>
      <c r="AY137" s="21" t="s">
        <v>126</v>
      </c>
      <c r="BE137" s="105">
        <f>IF(U137="základní",N137,0)</f>
        <v>0</v>
      </c>
      <c r="BF137" s="105">
        <f>IF(U137="snížená",N137,0)</f>
        <v>0</v>
      </c>
      <c r="BG137" s="105">
        <f>IF(U137="zákl. přenesená",N137,0)</f>
        <v>0</v>
      </c>
      <c r="BH137" s="105">
        <f>IF(U137="sníž. přenesená",N137,0)</f>
        <v>0</v>
      </c>
      <c r="BI137" s="105">
        <f>IF(U137="nulová",N137,0)</f>
        <v>0</v>
      </c>
      <c r="BJ137" s="21" t="s">
        <v>79</v>
      </c>
      <c r="BK137" s="105">
        <f>ROUND(L137*K137,2)</f>
        <v>0</v>
      </c>
      <c r="BL137" s="21" t="s">
        <v>131</v>
      </c>
      <c r="BM137" s="21" t="s">
        <v>160</v>
      </c>
    </row>
    <row r="138" spans="2:65" s="11" customFormat="1" ht="16.5" customHeight="1">
      <c r="B138" s="158"/>
      <c r="C138" s="159"/>
      <c r="D138" s="159"/>
      <c r="E138" s="160" t="s">
        <v>5</v>
      </c>
      <c r="F138" s="256" t="s">
        <v>161</v>
      </c>
      <c r="G138" s="257"/>
      <c r="H138" s="257"/>
      <c r="I138" s="257"/>
      <c r="J138" s="159"/>
      <c r="K138" s="160" t="s">
        <v>5</v>
      </c>
      <c r="L138" s="159"/>
      <c r="M138" s="159"/>
      <c r="N138" s="159"/>
      <c r="O138" s="159"/>
      <c r="P138" s="159"/>
      <c r="Q138" s="159"/>
      <c r="R138" s="161"/>
      <c r="T138" s="162"/>
      <c r="U138" s="159"/>
      <c r="V138" s="159"/>
      <c r="W138" s="159"/>
      <c r="X138" s="159"/>
      <c r="Y138" s="159"/>
      <c r="Z138" s="159"/>
      <c r="AA138" s="163"/>
      <c r="AT138" s="164" t="s">
        <v>134</v>
      </c>
      <c r="AU138" s="164" t="s">
        <v>91</v>
      </c>
      <c r="AV138" s="11" t="s">
        <v>79</v>
      </c>
      <c r="AW138" s="11" t="s">
        <v>30</v>
      </c>
      <c r="AX138" s="11" t="s">
        <v>71</v>
      </c>
      <c r="AY138" s="164" t="s">
        <v>126</v>
      </c>
    </row>
    <row r="139" spans="2:65" s="10" customFormat="1" ht="16.5" customHeight="1">
      <c r="B139" s="150"/>
      <c r="C139" s="151"/>
      <c r="D139" s="151"/>
      <c r="E139" s="152" t="s">
        <v>5</v>
      </c>
      <c r="F139" s="258" t="s">
        <v>156</v>
      </c>
      <c r="G139" s="259"/>
      <c r="H139" s="259"/>
      <c r="I139" s="259"/>
      <c r="J139" s="151"/>
      <c r="K139" s="153">
        <v>0.97499999999999998</v>
      </c>
      <c r="L139" s="151"/>
      <c r="M139" s="151"/>
      <c r="N139" s="151"/>
      <c r="O139" s="151"/>
      <c r="P139" s="151"/>
      <c r="Q139" s="151"/>
      <c r="R139" s="154"/>
      <c r="T139" s="155"/>
      <c r="U139" s="151"/>
      <c r="V139" s="151"/>
      <c r="W139" s="151"/>
      <c r="X139" s="151"/>
      <c r="Y139" s="151"/>
      <c r="Z139" s="151"/>
      <c r="AA139" s="156"/>
      <c r="AT139" s="157" t="s">
        <v>134</v>
      </c>
      <c r="AU139" s="157" t="s">
        <v>91</v>
      </c>
      <c r="AV139" s="10" t="s">
        <v>91</v>
      </c>
      <c r="AW139" s="10" t="s">
        <v>30</v>
      </c>
      <c r="AX139" s="10" t="s">
        <v>79</v>
      </c>
      <c r="AY139" s="157" t="s">
        <v>126</v>
      </c>
    </row>
    <row r="140" spans="2:65" s="1" customFormat="1" ht="38.25" customHeight="1">
      <c r="B140" s="123"/>
      <c r="C140" s="143" t="s">
        <v>162</v>
      </c>
      <c r="D140" s="143" t="s">
        <v>127</v>
      </c>
      <c r="E140" s="144" t="s">
        <v>163</v>
      </c>
      <c r="F140" s="245" t="s">
        <v>164</v>
      </c>
      <c r="G140" s="245"/>
      <c r="H140" s="245"/>
      <c r="I140" s="245"/>
      <c r="J140" s="145" t="s">
        <v>151</v>
      </c>
      <c r="K140" s="146">
        <v>165.72200000000001</v>
      </c>
      <c r="L140" s="246">
        <v>0</v>
      </c>
      <c r="M140" s="246"/>
      <c r="N140" s="247">
        <f>ROUND(L140*K140,2)</f>
        <v>0</v>
      </c>
      <c r="O140" s="247"/>
      <c r="P140" s="247"/>
      <c r="Q140" s="247"/>
      <c r="R140" s="124"/>
      <c r="T140" s="147" t="s">
        <v>5</v>
      </c>
      <c r="U140" s="46" t="s">
        <v>36</v>
      </c>
      <c r="V140" s="38"/>
      <c r="W140" s="148">
        <f>V140*K140</f>
        <v>0</v>
      </c>
      <c r="X140" s="148">
        <v>0</v>
      </c>
      <c r="Y140" s="148">
        <f>X140*K140</f>
        <v>0</v>
      </c>
      <c r="Z140" s="148">
        <v>0</v>
      </c>
      <c r="AA140" s="149">
        <f>Z140*K140</f>
        <v>0</v>
      </c>
      <c r="AR140" s="21" t="s">
        <v>131</v>
      </c>
      <c r="AT140" s="21" t="s">
        <v>127</v>
      </c>
      <c r="AU140" s="21" t="s">
        <v>91</v>
      </c>
      <c r="AY140" s="21" t="s">
        <v>126</v>
      </c>
      <c r="BE140" s="105">
        <f>IF(U140="základní",N140,0)</f>
        <v>0</v>
      </c>
      <c r="BF140" s="105">
        <f>IF(U140="snížená",N140,0)</f>
        <v>0</v>
      </c>
      <c r="BG140" s="105">
        <f>IF(U140="zákl. přenesená",N140,0)</f>
        <v>0</v>
      </c>
      <c r="BH140" s="105">
        <f>IF(U140="sníž. přenesená",N140,0)</f>
        <v>0</v>
      </c>
      <c r="BI140" s="105">
        <f>IF(U140="nulová",N140,0)</f>
        <v>0</v>
      </c>
      <c r="BJ140" s="21" t="s">
        <v>79</v>
      </c>
      <c r="BK140" s="105">
        <f>ROUND(L140*K140,2)</f>
        <v>0</v>
      </c>
      <c r="BL140" s="21" t="s">
        <v>131</v>
      </c>
      <c r="BM140" s="21" t="s">
        <v>165</v>
      </c>
    </row>
    <row r="141" spans="2:65" s="11" customFormat="1" ht="16.5" customHeight="1">
      <c r="B141" s="158"/>
      <c r="C141" s="159"/>
      <c r="D141" s="159"/>
      <c r="E141" s="160" t="s">
        <v>5</v>
      </c>
      <c r="F141" s="256" t="s">
        <v>166</v>
      </c>
      <c r="G141" s="257"/>
      <c r="H141" s="257"/>
      <c r="I141" s="257"/>
      <c r="J141" s="159"/>
      <c r="K141" s="160" t="s">
        <v>5</v>
      </c>
      <c r="L141" s="159"/>
      <c r="M141" s="159"/>
      <c r="N141" s="159"/>
      <c r="O141" s="159"/>
      <c r="P141" s="159"/>
      <c r="Q141" s="159"/>
      <c r="R141" s="161"/>
      <c r="T141" s="162"/>
      <c r="U141" s="159"/>
      <c r="V141" s="159"/>
      <c r="W141" s="159"/>
      <c r="X141" s="159"/>
      <c r="Y141" s="159"/>
      <c r="Z141" s="159"/>
      <c r="AA141" s="163"/>
      <c r="AT141" s="164" t="s">
        <v>134</v>
      </c>
      <c r="AU141" s="164" t="s">
        <v>91</v>
      </c>
      <c r="AV141" s="11" t="s">
        <v>79</v>
      </c>
      <c r="AW141" s="11" t="s">
        <v>30</v>
      </c>
      <c r="AX141" s="11" t="s">
        <v>71</v>
      </c>
      <c r="AY141" s="164" t="s">
        <v>126</v>
      </c>
    </row>
    <row r="142" spans="2:65" s="10" customFormat="1" ht="16.5" customHeight="1">
      <c r="B142" s="150"/>
      <c r="C142" s="151"/>
      <c r="D142" s="151"/>
      <c r="E142" s="152" t="s">
        <v>5</v>
      </c>
      <c r="F142" s="258" t="s">
        <v>167</v>
      </c>
      <c r="G142" s="259"/>
      <c r="H142" s="259"/>
      <c r="I142" s="259"/>
      <c r="J142" s="151"/>
      <c r="K142" s="153">
        <v>331.44299999999998</v>
      </c>
      <c r="L142" s="151"/>
      <c r="M142" s="151"/>
      <c r="N142" s="151"/>
      <c r="O142" s="151"/>
      <c r="P142" s="151"/>
      <c r="Q142" s="151"/>
      <c r="R142" s="154"/>
      <c r="T142" s="155"/>
      <c r="U142" s="151"/>
      <c r="V142" s="151"/>
      <c r="W142" s="151"/>
      <c r="X142" s="151"/>
      <c r="Y142" s="151"/>
      <c r="Z142" s="151"/>
      <c r="AA142" s="156"/>
      <c r="AT142" s="157" t="s">
        <v>134</v>
      </c>
      <c r="AU142" s="157" t="s">
        <v>91</v>
      </c>
      <c r="AV142" s="10" t="s">
        <v>91</v>
      </c>
      <c r="AW142" s="10" t="s">
        <v>30</v>
      </c>
      <c r="AX142" s="10" t="s">
        <v>71</v>
      </c>
      <c r="AY142" s="157" t="s">
        <v>126</v>
      </c>
    </row>
    <row r="143" spans="2:65" s="11" customFormat="1" ht="16.5" customHeight="1">
      <c r="B143" s="158"/>
      <c r="C143" s="159"/>
      <c r="D143" s="159"/>
      <c r="E143" s="160" t="s">
        <v>5</v>
      </c>
      <c r="F143" s="267" t="s">
        <v>168</v>
      </c>
      <c r="G143" s="268"/>
      <c r="H143" s="268"/>
      <c r="I143" s="268"/>
      <c r="J143" s="159"/>
      <c r="K143" s="160" t="s">
        <v>5</v>
      </c>
      <c r="L143" s="159"/>
      <c r="M143" s="159"/>
      <c r="N143" s="159"/>
      <c r="O143" s="159"/>
      <c r="P143" s="159"/>
      <c r="Q143" s="159"/>
      <c r="R143" s="161"/>
      <c r="T143" s="162"/>
      <c r="U143" s="159"/>
      <c r="V143" s="159"/>
      <c r="W143" s="159"/>
      <c r="X143" s="159"/>
      <c r="Y143" s="159"/>
      <c r="Z143" s="159"/>
      <c r="AA143" s="163"/>
      <c r="AT143" s="164" t="s">
        <v>134</v>
      </c>
      <c r="AU143" s="164" t="s">
        <v>91</v>
      </c>
      <c r="AV143" s="11" t="s">
        <v>79</v>
      </c>
      <c r="AW143" s="11" t="s">
        <v>30</v>
      </c>
      <c r="AX143" s="11" t="s">
        <v>71</v>
      </c>
      <c r="AY143" s="164" t="s">
        <v>126</v>
      </c>
    </row>
    <row r="144" spans="2:65" s="10" customFormat="1" ht="16.5" customHeight="1">
      <c r="B144" s="150"/>
      <c r="C144" s="151"/>
      <c r="D144" s="151"/>
      <c r="E144" s="152" t="s">
        <v>5</v>
      </c>
      <c r="F144" s="258" t="s">
        <v>169</v>
      </c>
      <c r="G144" s="259"/>
      <c r="H144" s="259"/>
      <c r="I144" s="259"/>
      <c r="J144" s="151"/>
      <c r="K144" s="153">
        <v>165.72200000000001</v>
      </c>
      <c r="L144" s="151"/>
      <c r="M144" s="151"/>
      <c r="N144" s="151"/>
      <c r="O144" s="151"/>
      <c r="P144" s="151"/>
      <c r="Q144" s="151"/>
      <c r="R144" s="154"/>
      <c r="T144" s="155"/>
      <c r="U144" s="151"/>
      <c r="V144" s="151"/>
      <c r="W144" s="151"/>
      <c r="X144" s="151"/>
      <c r="Y144" s="151"/>
      <c r="Z144" s="151"/>
      <c r="AA144" s="156"/>
      <c r="AT144" s="157" t="s">
        <v>134</v>
      </c>
      <c r="AU144" s="157" t="s">
        <v>91</v>
      </c>
      <c r="AV144" s="10" t="s">
        <v>91</v>
      </c>
      <c r="AW144" s="10" t="s">
        <v>30</v>
      </c>
      <c r="AX144" s="10" t="s">
        <v>79</v>
      </c>
      <c r="AY144" s="157" t="s">
        <v>126</v>
      </c>
    </row>
    <row r="145" spans="2:65" s="1" customFormat="1" ht="38.25" customHeight="1">
      <c r="B145" s="123"/>
      <c r="C145" s="143" t="s">
        <v>170</v>
      </c>
      <c r="D145" s="143" t="s">
        <v>127</v>
      </c>
      <c r="E145" s="144" t="s">
        <v>171</v>
      </c>
      <c r="F145" s="245" t="s">
        <v>172</v>
      </c>
      <c r="G145" s="245"/>
      <c r="H145" s="245"/>
      <c r="I145" s="245"/>
      <c r="J145" s="145" t="s">
        <v>151</v>
      </c>
      <c r="K145" s="146">
        <v>165.72200000000001</v>
      </c>
      <c r="L145" s="246">
        <v>0</v>
      </c>
      <c r="M145" s="246"/>
      <c r="N145" s="247">
        <f>ROUND(L145*K145,2)</f>
        <v>0</v>
      </c>
      <c r="O145" s="247"/>
      <c r="P145" s="247"/>
      <c r="Q145" s="247"/>
      <c r="R145" s="124"/>
      <c r="T145" s="147" t="s">
        <v>5</v>
      </c>
      <c r="U145" s="46" t="s">
        <v>36</v>
      </c>
      <c r="V145" s="38"/>
      <c r="W145" s="148">
        <f>V145*K145</f>
        <v>0</v>
      </c>
      <c r="X145" s="148">
        <v>0</v>
      </c>
      <c r="Y145" s="148">
        <f>X145*K145</f>
        <v>0</v>
      </c>
      <c r="Z145" s="148">
        <v>0</v>
      </c>
      <c r="AA145" s="149">
        <f>Z145*K145</f>
        <v>0</v>
      </c>
      <c r="AR145" s="21" t="s">
        <v>131</v>
      </c>
      <c r="AT145" s="21" t="s">
        <v>127</v>
      </c>
      <c r="AU145" s="21" t="s">
        <v>91</v>
      </c>
      <c r="AY145" s="21" t="s">
        <v>126</v>
      </c>
      <c r="BE145" s="105">
        <f>IF(U145="základní",N145,0)</f>
        <v>0</v>
      </c>
      <c r="BF145" s="105">
        <f>IF(U145="snížená",N145,0)</f>
        <v>0</v>
      </c>
      <c r="BG145" s="105">
        <f>IF(U145="zákl. přenesená",N145,0)</f>
        <v>0</v>
      </c>
      <c r="BH145" s="105">
        <f>IF(U145="sníž. přenesená",N145,0)</f>
        <v>0</v>
      </c>
      <c r="BI145" s="105">
        <f>IF(U145="nulová",N145,0)</f>
        <v>0</v>
      </c>
      <c r="BJ145" s="21" t="s">
        <v>79</v>
      </c>
      <c r="BK145" s="105">
        <f>ROUND(L145*K145,2)</f>
        <v>0</v>
      </c>
      <c r="BL145" s="21" t="s">
        <v>131</v>
      </c>
      <c r="BM145" s="21" t="s">
        <v>173</v>
      </c>
    </row>
    <row r="146" spans="2:65" s="11" customFormat="1" ht="16.5" customHeight="1">
      <c r="B146" s="158"/>
      <c r="C146" s="159"/>
      <c r="D146" s="159"/>
      <c r="E146" s="160" t="s">
        <v>5</v>
      </c>
      <c r="F146" s="256" t="s">
        <v>174</v>
      </c>
      <c r="G146" s="257"/>
      <c r="H146" s="257"/>
      <c r="I146" s="257"/>
      <c r="J146" s="159"/>
      <c r="K146" s="160" t="s">
        <v>5</v>
      </c>
      <c r="L146" s="159"/>
      <c r="M146" s="159"/>
      <c r="N146" s="159"/>
      <c r="O146" s="159"/>
      <c r="P146" s="159"/>
      <c r="Q146" s="159"/>
      <c r="R146" s="161"/>
      <c r="T146" s="162"/>
      <c r="U146" s="159"/>
      <c r="V146" s="159"/>
      <c r="W146" s="159"/>
      <c r="X146" s="159"/>
      <c r="Y146" s="159"/>
      <c r="Z146" s="159"/>
      <c r="AA146" s="163"/>
      <c r="AT146" s="164" t="s">
        <v>134</v>
      </c>
      <c r="AU146" s="164" t="s">
        <v>91</v>
      </c>
      <c r="AV146" s="11" t="s">
        <v>79</v>
      </c>
      <c r="AW146" s="11" t="s">
        <v>30</v>
      </c>
      <c r="AX146" s="11" t="s">
        <v>71</v>
      </c>
      <c r="AY146" s="164" t="s">
        <v>126</v>
      </c>
    </row>
    <row r="147" spans="2:65" s="10" customFormat="1" ht="16.5" customHeight="1">
      <c r="B147" s="150"/>
      <c r="C147" s="151"/>
      <c r="D147" s="151"/>
      <c r="E147" s="152" t="s">
        <v>5</v>
      </c>
      <c r="F147" s="258" t="s">
        <v>169</v>
      </c>
      <c r="G147" s="259"/>
      <c r="H147" s="259"/>
      <c r="I147" s="259"/>
      <c r="J147" s="151"/>
      <c r="K147" s="153">
        <v>165.72200000000001</v>
      </c>
      <c r="L147" s="151"/>
      <c r="M147" s="151"/>
      <c r="N147" s="151"/>
      <c r="O147" s="151"/>
      <c r="P147" s="151"/>
      <c r="Q147" s="151"/>
      <c r="R147" s="154"/>
      <c r="T147" s="155"/>
      <c r="U147" s="151"/>
      <c r="V147" s="151"/>
      <c r="W147" s="151"/>
      <c r="X147" s="151"/>
      <c r="Y147" s="151"/>
      <c r="Z147" s="151"/>
      <c r="AA147" s="156"/>
      <c r="AT147" s="157" t="s">
        <v>134</v>
      </c>
      <c r="AU147" s="157" t="s">
        <v>91</v>
      </c>
      <c r="AV147" s="10" t="s">
        <v>91</v>
      </c>
      <c r="AW147" s="10" t="s">
        <v>30</v>
      </c>
      <c r="AX147" s="10" t="s">
        <v>79</v>
      </c>
      <c r="AY147" s="157" t="s">
        <v>126</v>
      </c>
    </row>
    <row r="148" spans="2:65" s="1" customFormat="1" ht="38.25" customHeight="1">
      <c r="B148" s="123"/>
      <c r="C148" s="143" t="s">
        <v>175</v>
      </c>
      <c r="D148" s="143" t="s">
        <v>127</v>
      </c>
      <c r="E148" s="144" t="s">
        <v>176</v>
      </c>
      <c r="F148" s="245" t="s">
        <v>177</v>
      </c>
      <c r="G148" s="245"/>
      <c r="H148" s="245"/>
      <c r="I148" s="245"/>
      <c r="J148" s="145" t="s">
        <v>151</v>
      </c>
      <c r="K148" s="146">
        <v>78.459000000000003</v>
      </c>
      <c r="L148" s="246">
        <v>0</v>
      </c>
      <c r="M148" s="246"/>
      <c r="N148" s="247">
        <f>ROUND(L148*K148,2)</f>
        <v>0</v>
      </c>
      <c r="O148" s="247"/>
      <c r="P148" s="247"/>
      <c r="Q148" s="247"/>
      <c r="R148" s="124"/>
      <c r="T148" s="147" t="s">
        <v>5</v>
      </c>
      <c r="U148" s="46" t="s">
        <v>36</v>
      </c>
      <c r="V148" s="38"/>
      <c r="W148" s="148">
        <f>V148*K148</f>
        <v>0</v>
      </c>
      <c r="X148" s="148">
        <v>0</v>
      </c>
      <c r="Y148" s="148">
        <f>X148*K148</f>
        <v>0</v>
      </c>
      <c r="Z148" s="148">
        <v>0</v>
      </c>
      <c r="AA148" s="149">
        <f>Z148*K148</f>
        <v>0</v>
      </c>
      <c r="AR148" s="21" t="s">
        <v>131</v>
      </c>
      <c r="AT148" s="21" t="s">
        <v>127</v>
      </c>
      <c r="AU148" s="21" t="s">
        <v>91</v>
      </c>
      <c r="AY148" s="21" t="s">
        <v>126</v>
      </c>
      <c r="BE148" s="105">
        <f>IF(U148="základní",N148,0)</f>
        <v>0</v>
      </c>
      <c r="BF148" s="105">
        <f>IF(U148="snížená",N148,0)</f>
        <v>0</v>
      </c>
      <c r="BG148" s="105">
        <f>IF(U148="zákl. přenesená",N148,0)</f>
        <v>0</v>
      </c>
      <c r="BH148" s="105">
        <f>IF(U148="sníž. přenesená",N148,0)</f>
        <v>0</v>
      </c>
      <c r="BI148" s="105">
        <f>IF(U148="nulová",N148,0)</f>
        <v>0</v>
      </c>
      <c r="BJ148" s="21" t="s">
        <v>79</v>
      </c>
      <c r="BK148" s="105">
        <f>ROUND(L148*K148,2)</f>
        <v>0</v>
      </c>
      <c r="BL148" s="21" t="s">
        <v>131</v>
      </c>
      <c r="BM148" s="21" t="s">
        <v>178</v>
      </c>
    </row>
    <row r="149" spans="2:65" s="11" customFormat="1" ht="16.5" customHeight="1">
      <c r="B149" s="158"/>
      <c r="C149" s="159"/>
      <c r="D149" s="159"/>
      <c r="E149" s="160" t="s">
        <v>5</v>
      </c>
      <c r="F149" s="256" t="s">
        <v>144</v>
      </c>
      <c r="G149" s="257"/>
      <c r="H149" s="257"/>
      <c r="I149" s="257"/>
      <c r="J149" s="159"/>
      <c r="K149" s="160" t="s">
        <v>5</v>
      </c>
      <c r="L149" s="159"/>
      <c r="M149" s="159"/>
      <c r="N149" s="159"/>
      <c r="O149" s="159"/>
      <c r="P149" s="159"/>
      <c r="Q149" s="159"/>
      <c r="R149" s="161"/>
      <c r="T149" s="162"/>
      <c r="U149" s="159"/>
      <c r="V149" s="159"/>
      <c r="W149" s="159"/>
      <c r="X149" s="159"/>
      <c r="Y149" s="159"/>
      <c r="Z149" s="159"/>
      <c r="AA149" s="163"/>
      <c r="AT149" s="164" t="s">
        <v>134</v>
      </c>
      <c r="AU149" s="164" t="s">
        <v>91</v>
      </c>
      <c r="AV149" s="11" t="s">
        <v>79</v>
      </c>
      <c r="AW149" s="11" t="s">
        <v>30</v>
      </c>
      <c r="AX149" s="11" t="s">
        <v>71</v>
      </c>
      <c r="AY149" s="164" t="s">
        <v>126</v>
      </c>
    </row>
    <row r="150" spans="2:65" s="10" customFormat="1" ht="16.5" customHeight="1">
      <c r="B150" s="150"/>
      <c r="C150" s="151"/>
      <c r="D150" s="151"/>
      <c r="E150" s="152" t="s">
        <v>5</v>
      </c>
      <c r="F150" s="258" t="s">
        <v>179</v>
      </c>
      <c r="G150" s="259"/>
      <c r="H150" s="259"/>
      <c r="I150" s="259"/>
      <c r="J150" s="151"/>
      <c r="K150" s="153">
        <v>59.52</v>
      </c>
      <c r="L150" s="151"/>
      <c r="M150" s="151"/>
      <c r="N150" s="151"/>
      <c r="O150" s="151"/>
      <c r="P150" s="151"/>
      <c r="Q150" s="151"/>
      <c r="R150" s="154"/>
      <c r="T150" s="155"/>
      <c r="U150" s="151"/>
      <c r="V150" s="151"/>
      <c r="W150" s="151"/>
      <c r="X150" s="151"/>
      <c r="Y150" s="151"/>
      <c r="Z150" s="151"/>
      <c r="AA150" s="156"/>
      <c r="AT150" s="157" t="s">
        <v>134</v>
      </c>
      <c r="AU150" s="157" t="s">
        <v>91</v>
      </c>
      <c r="AV150" s="10" t="s">
        <v>91</v>
      </c>
      <c r="AW150" s="10" t="s">
        <v>30</v>
      </c>
      <c r="AX150" s="10" t="s">
        <v>71</v>
      </c>
      <c r="AY150" s="157" t="s">
        <v>126</v>
      </c>
    </row>
    <row r="151" spans="2:65" s="10" customFormat="1" ht="16.5" customHeight="1">
      <c r="B151" s="150"/>
      <c r="C151" s="151"/>
      <c r="D151" s="151"/>
      <c r="E151" s="152" t="s">
        <v>5</v>
      </c>
      <c r="F151" s="258" t="s">
        <v>180</v>
      </c>
      <c r="G151" s="259"/>
      <c r="H151" s="259"/>
      <c r="I151" s="259"/>
      <c r="J151" s="151"/>
      <c r="K151" s="153">
        <v>86.742000000000004</v>
      </c>
      <c r="L151" s="151"/>
      <c r="M151" s="151"/>
      <c r="N151" s="151"/>
      <c r="O151" s="151"/>
      <c r="P151" s="151"/>
      <c r="Q151" s="151"/>
      <c r="R151" s="154"/>
      <c r="T151" s="155"/>
      <c r="U151" s="151"/>
      <c r="V151" s="151"/>
      <c r="W151" s="151"/>
      <c r="X151" s="151"/>
      <c r="Y151" s="151"/>
      <c r="Z151" s="151"/>
      <c r="AA151" s="156"/>
      <c r="AT151" s="157" t="s">
        <v>134</v>
      </c>
      <c r="AU151" s="157" t="s">
        <v>91</v>
      </c>
      <c r="AV151" s="10" t="s">
        <v>91</v>
      </c>
      <c r="AW151" s="10" t="s">
        <v>30</v>
      </c>
      <c r="AX151" s="10" t="s">
        <v>71</v>
      </c>
      <c r="AY151" s="157" t="s">
        <v>126</v>
      </c>
    </row>
    <row r="152" spans="2:65" s="10" customFormat="1" ht="16.5" customHeight="1">
      <c r="B152" s="150"/>
      <c r="C152" s="151"/>
      <c r="D152" s="151"/>
      <c r="E152" s="152" t="s">
        <v>5</v>
      </c>
      <c r="F152" s="258" t="s">
        <v>181</v>
      </c>
      <c r="G152" s="259"/>
      <c r="H152" s="259"/>
      <c r="I152" s="259"/>
      <c r="J152" s="151"/>
      <c r="K152" s="153">
        <v>10.4</v>
      </c>
      <c r="L152" s="151"/>
      <c r="M152" s="151"/>
      <c r="N152" s="151"/>
      <c r="O152" s="151"/>
      <c r="P152" s="151"/>
      <c r="Q152" s="151"/>
      <c r="R152" s="154"/>
      <c r="T152" s="155"/>
      <c r="U152" s="151"/>
      <c r="V152" s="151"/>
      <c r="W152" s="151"/>
      <c r="X152" s="151"/>
      <c r="Y152" s="151"/>
      <c r="Z152" s="151"/>
      <c r="AA152" s="156"/>
      <c r="AT152" s="157" t="s">
        <v>134</v>
      </c>
      <c r="AU152" s="157" t="s">
        <v>91</v>
      </c>
      <c r="AV152" s="10" t="s">
        <v>91</v>
      </c>
      <c r="AW152" s="10" t="s">
        <v>30</v>
      </c>
      <c r="AX152" s="10" t="s">
        <v>71</v>
      </c>
      <c r="AY152" s="157" t="s">
        <v>126</v>
      </c>
    </row>
    <row r="153" spans="2:65" s="11" customFormat="1" ht="16.5" customHeight="1">
      <c r="B153" s="158"/>
      <c r="C153" s="159"/>
      <c r="D153" s="159"/>
      <c r="E153" s="160" t="s">
        <v>5</v>
      </c>
      <c r="F153" s="267" t="s">
        <v>146</v>
      </c>
      <c r="G153" s="268"/>
      <c r="H153" s="268"/>
      <c r="I153" s="268"/>
      <c r="J153" s="159"/>
      <c r="K153" s="160" t="s">
        <v>5</v>
      </c>
      <c r="L153" s="159"/>
      <c r="M153" s="159"/>
      <c r="N153" s="159"/>
      <c r="O153" s="159"/>
      <c r="P153" s="159"/>
      <c r="Q153" s="159"/>
      <c r="R153" s="161"/>
      <c r="T153" s="162"/>
      <c r="U153" s="159"/>
      <c r="V153" s="159"/>
      <c r="W153" s="159"/>
      <c r="X153" s="159"/>
      <c r="Y153" s="159"/>
      <c r="Z153" s="159"/>
      <c r="AA153" s="163"/>
      <c r="AT153" s="164" t="s">
        <v>134</v>
      </c>
      <c r="AU153" s="164" t="s">
        <v>91</v>
      </c>
      <c r="AV153" s="11" t="s">
        <v>79</v>
      </c>
      <c r="AW153" s="11" t="s">
        <v>30</v>
      </c>
      <c r="AX153" s="11" t="s">
        <v>71</v>
      </c>
      <c r="AY153" s="164" t="s">
        <v>126</v>
      </c>
    </row>
    <row r="154" spans="2:65" s="10" customFormat="1" ht="16.5" customHeight="1">
      <c r="B154" s="150"/>
      <c r="C154" s="151"/>
      <c r="D154" s="151"/>
      <c r="E154" s="152" t="s">
        <v>5</v>
      </c>
      <c r="F154" s="258" t="s">
        <v>182</v>
      </c>
      <c r="G154" s="259"/>
      <c r="H154" s="259"/>
      <c r="I154" s="259"/>
      <c r="J154" s="151"/>
      <c r="K154" s="153">
        <v>13.8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134</v>
      </c>
      <c r="AU154" s="157" t="s">
        <v>91</v>
      </c>
      <c r="AV154" s="10" t="s">
        <v>91</v>
      </c>
      <c r="AW154" s="10" t="s">
        <v>30</v>
      </c>
      <c r="AX154" s="10" t="s">
        <v>71</v>
      </c>
      <c r="AY154" s="157" t="s">
        <v>126</v>
      </c>
    </row>
    <row r="155" spans="2:65" s="11" customFormat="1" ht="16.5" customHeight="1">
      <c r="B155" s="158"/>
      <c r="C155" s="159"/>
      <c r="D155" s="159"/>
      <c r="E155" s="160" t="s">
        <v>5</v>
      </c>
      <c r="F155" s="267" t="s">
        <v>183</v>
      </c>
      <c r="G155" s="268"/>
      <c r="H155" s="268"/>
      <c r="I155" s="268"/>
      <c r="J155" s="159"/>
      <c r="K155" s="160" t="s">
        <v>5</v>
      </c>
      <c r="L155" s="159"/>
      <c r="M155" s="159"/>
      <c r="N155" s="159"/>
      <c r="O155" s="159"/>
      <c r="P155" s="159"/>
      <c r="Q155" s="159"/>
      <c r="R155" s="161"/>
      <c r="T155" s="162"/>
      <c r="U155" s="159"/>
      <c r="V155" s="159"/>
      <c r="W155" s="159"/>
      <c r="X155" s="159"/>
      <c r="Y155" s="159"/>
      <c r="Z155" s="159"/>
      <c r="AA155" s="163"/>
      <c r="AT155" s="164" t="s">
        <v>134</v>
      </c>
      <c r="AU155" s="164" t="s">
        <v>91</v>
      </c>
      <c r="AV155" s="11" t="s">
        <v>79</v>
      </c>
      <c r="AW155" s="11" t="s">
        <v>30</v>
      </c>
      <c r="AX155" s="11" t="s">
        <v>71</v>
      </c>
      <c r="AY155" s="164" t="s">
        <v>126</v>
      </c>
    </row>
    <row r="156" spans="2:65" s="10" customFormat="1" ht="16.5" customHeight="1">
      <c r="B156" s="150"/>
      <c r="C156" s="151"/>
      <c r="D156" s="151"/>
      <c r="E156" s="152" t="s">
        <v>5</v>
      </c>
      <c r="F156" s="258" t="s">
        <v>184</v>
      </c>
      <c r="G156" s="259"/>
      <c r="H156" s="259"/>
      <c r="I156" s="259"/>
      <c r="J156" s="151"/>
      <c r="K156" s="153">
        <v>23.488</v>
      </c>
      <c r="L156" s="151"/>
      <c r="M156" s="151"/>
      <c r="N156" s="151"/>
      <c r="O156" s="151"/>
      <c r="P156" s="151"/>
      <c r="Q156" s="151"/>
      <c r="R156" s="154"/>
      <c r="T156" s="155"/>
      <c r="U156" s="151"/>
      <c r="V156" s="151"/>
      <c r="W156" s="151"/>
      <c r="X156" s="151"/>
      <c r="Y156" s="151"/>
      <c r="Z156" s="151"/>
      <c r="AA156" s="156"/>
      <c r="AT156" s="157" t="s">
        <v>134</v>
      </c>
      <c r="AU156" s="157" t="s">
        <v>91</v>
      </c>
      <c r="AV156" s="10" t="s">
        <v>91</v>
      </c>
      <c r="AW156" s="10" t="s">
        <v>30</v>
      </c>
      <c r="AX156" s="10" t="s">
        <v>71</v>
      </c>
      <c r="AY156" s="157" t="s">
        <v>126</v>
      </c>
    </row>
    <row r="157" spans="2:65" s="11" customFormat="1" ht="16.5" customHeight="1">
      <c r="B157" s="158"/>
      <c r="C157" s="159"/>
      <c r="D157" s="159"/>
      <c r="E157" s="160" t="s">
        <v>5</v>
      </c>
      <c r="F157" s="267" t="s">
        <v>185</v>
      </c>
      <c r="G157" s="268"/>
      <c r="H157" s="268"/>
      <c r="I157" s="268"/>
      <c r="J157" s="159"/>
      <c r="K157" s="160" t="s">
        <v>5</v>
      </c>
      <c r="L157" s="159"/>
      <c r="M157" s="159"/>
      <c r="N157" s="159"/>
      <c r="O157" s="159"/>
      <c r="P157" s="159"/>
      <c r="Q157" s="159"/>
      <c r="R157" s="161"/>
      <c r="T157" s="162"/>
      <c r="U157" s="159"/>
      <c r="V157" s="159"/>
      <c r="W157" s="159"/>
      <c r="X157" s="159"/>
      <c r="Y157" s="159"/>
      <c r="Z157" s="159"/>
      <c r="AA157" s="163"/>
      <c r="AT157" s="164" t="s">
        <v>134</v>
      </c>
      <c r="AU157" s="164" t="s">
        <v>91</v>
      </c>
      <c r="AV157" s="11" t="s">
        <v>79</v>
      </c>
      <c r="AW157" s="11" t="s">
        <v>30</v>
      </c>
      <c r="AX157" s="11" t="s">
        <v>71</v>
      </c>
      <c r="AY157" s="164" t="s">
        <v>126</v>
      </c>
    </row>
    <row r="158" spans="2:65" s="11" customFormat="1" ht="16.5" customHeight="1">
      <c r="B158" s="158"/>
      <c r="C158" s="159"/>
      <c r="D158" s="159"/>
      <c r="E158" s="160" t="s">
        <v>5</v>
      </c>
      <c r="F158" s="267" t="s">
        <v>186</v>
      </c>
      <c r="G158" s="268"/>
      <c r="H158" s="268"/>
      <c r="I158" s="268"/>
      <c r="J158" s="159"/>
      <c r="K158" s="160" t="s">
        <v>5</v>
      </c>
      <c r="L158" s="159"/>
      <c r="M158" s="159"/>
      <c r="N158" s="159"/>
      <c r="O158" s="159"/>
      <c r="P158" s="159"/>
      <c r="Q158" s="159"/>
      <c r="R158" s="161"/>
      <c r="T158" s="162"/>
      <c r="U158" s="159"/>
      <c r="V158" s="159"/>
      <c r="W158" s="159"/>
      <c r="X158" s="159"/>
      <c r="Y158" s="159"/>
      <c r="Z158" s="159"/>
      <c r="AA158" s="163"/>
      <c r="AT158" s="164" t="s">
        <v>134</v>
      </c>
      <c r="AU158" s="164" t="s">
        <v>91</v>
      </c>
      <c r="AV158" s="11" t="s">
        <v>79</v>
      </c>
      <c r="AW158" s="11" t="s">
        <v>30</v>
      </c>
      <c r="AX158" s="11" t="s">
        <v>71</v>
      </c>
      <c r="AY158" s="164" t="s">
        <v>126</v>
      </c>
    </row>
    <row r="159" spans="2:65" s="10" customFormat="1" ht="16.5" customHeight="1">
      <c r="B159" s="150"/>
      <c r="C159" s="151"/>
      <c r="D159" s="151"/>
      <c r="E159" s="152" t="s">
        <v>5</v>
      </c>
      <c r="F159" s="258" t="s">
        <v>187</v>
      </c>
      <c r="G159" s="259"/>
      <c r="H159" s="259"/>
      <c r="I159" s="259"/>
      <c r="J159" s="151"/>
      <c r="K159" s="153">
        <v>-35.735999999999997</v>
      </c>
      <c r="L159" s="151"/>
      <c r="M159" s="151"/>
      <c r="N159" s="151"/>
      <c r="O159" s="151"/>
      <c r="P159" s="151"/>
      <c r="Q159" s="151"/>
      <c r="R159" s="154"/>
      <c r="T159" s="155"/>
      <c r="U159" s="151"/>
      <c r="V159" s="151"/>
      <c r="W159" s="151"/>
      <c r="X159" s="151"/>
      <c r="Y159" s="151"/>
      <c r="Z159" s="151"/>
      <c r="AA159" s="156"/>
      <c r="AT159" s="157" t="s">
        <v>134</v>
      </c>
      <c r="AU159" s="157" t="s">
        <v>91</v>
      </c>
      <c r="AV159" s="10" t="s">
        <v>91</v>
      </c>
      <c r="AW159" s="10" t="s">
        <v>30</v>
      </c>
      <c r="AX159" s="10" t="s">
        <v>71</v>
      </c>
      <c r="AY159" s="157" t="s">
        <v>126</v>
      </c>
    </row>
    <row r="160" spans="2:65" s="11" customFormat="1" ht="16.5" customHeight="1">
      <c r="B160" s="158"/>
      <c r="C160" s="159"/>
      <c r="D160" s="159"/>
      <c r="E160" s="160" t="s">
        <v>5</v>
      </c>
      <c r="F160" s="267" t="s">
        <v>188</v>
      </c>
      <c r="G160" s="268"/>
      <c r="H160" s="268"/>
      <c r="I160" s="268"/>
      <c r="J160" s="159"/>
      <c r="K160" s="160" t="s">
        <v>5</v>
      </c>
      <c r="L160" s="159"/>
      <c r="M160" s="159"/>
      <c r="N160" s="159"/>
      <c r="O160" s="159"/>
      <c r="P160" s="159"/>
      <c r="Q160" s="159"/>
      <c r="R160" s="161"/>
      <c r="T160" s="162"/>
      <c r="U160" s="159"/>
      <c r="V160" s="159"/>
      <c r="W160" s="159"/>
      <c r="X160" s="159"/>
      <c r="Y160" s="159"/>
      <c r="Z160" s="159"/>
      <c r="AA160" s="163"/>
      <c r="AT160" s="164" t="s">
        <v>134</v>
      </c>
      <c r="AU160" s="164" t="s">
        <v>91</v>
      </c>
      <c r="AV160" s="11" t="s">
        <v>79</v>
      </c>
      <c r="AW160" s="11" t="s">
        <v>30</v>
      </c>
      <c r="AX160" s="11" t="s">
        <v>71</v>
      </c>
      <c r="AY160" s="164" t="s">
        <v>126</v>
      </c>
    </row>
    <row r="161" spans="2:65" s="10" customFormat="1" ht="16.5" customHeight="1">
      <c r="B161" s="150"/>
      <c r="C161" s="151"/>
      <c r="D161" s="151"/>
      <c r="E161" s="152" t="s">
        <v>5</v>
      </c>
      <c r="F161" s="258" t="s">
        <v>189</v>
      </c>
      <c r="G161" s="259"/>
      <c r="H161" s="259"/>
      <c r="I161" s="259"/>
      <c r="J161" s="151"/>
      <c r="K161" s="153">
        <v>-1.296</v>
      </c>
      <c r="L161" s="151"/>
      <c r="M161" s="151"/>
      <c r="N161" s="151"/>
      <c r="O161" s="151"/>
      <c r="P161" s="151"/>
      <c r="Q161" s="151"/>
      <c r="R161" s="154"/>
      <c r="T161" s="155"/>
      <c r="U161" s="151"/>
      <c r="V161" s="151"/>
      <c r="W161" s="151"/>
      <c r="X161" s="151"/>
      <c r="Y161" s="151"/>
      <c r="Z161" s="151"/>
      <c r="AA161" s="156"/>
      <c r="AT161" s="157" t="s">
        <v>134</v>
      </c>
      <c r="AU161" s="157" t="s">
        <v>91</v>
      </c>
      <c r="AV161" s="10" t="s">
        <v>91</v>
      </c>
      <c r="AW161" s="10" t="s">
        <v>30</v>
      </c>
      <c r="AX161" s="10" t="s">
        <v>71</v>
      </c>
      <c r="AY161" s="157" t="s">
        <v>126</v>
      </c>
    </row>
    <row r="162" spans="2:65" s="12" customFormat="1" ht="16.5" customHeight="1">
      <c r="B162" s="165"/>
      <c r="C162" s="166"/>
      <c r="D162" s="166"/>
      <c r="E162" s="167" t="s">
        <v>5</v>
      </c>
      <c r="F162" s="269" t="s">
        <v>148</v>
      </c>
      <c r="G162" s="270"/>
      <c r="H162" s="270"/>
      <c r="I162" s="270"/>
      <c r="J162" s="166"/>
      <c r="K162" s="168">
        <v>156.91800000000001</v>
      </c>
      <c r="L162" s="166"/>
      <c r="M162" s="166"/>
      <c r="N162" s="166"/>
      <c r="O162" s="166"/>
      <c r="P162" s="166"/>
      <c r="Q162" s="166"/>
      <c r="R162" s="169"/>
      <c r="T162" s="170"/>
      <c r="U162" s="166"/>
      <c r="V162" s="166"/>
      <c r="W162" s="166"/>
      <c r="X162" s="166"/>
      <c r="Y162" s="166"/>
      <c r="Z162" s="166"/>
      <c r="AA162" s="171"/>
      <c r="AT162" s="172" t="s">
        <v>134</v>
      </c>
      <c r="AU162" s="172" t="s">
        <v>91</v>
      </c>
      <c r="AV162" s="12" t="s">
        <v>131</v>
      </c>
      <c r="AW162" s="12" t="s">
        <v>30</v>
      </c>
      <c r="AX162" s="12" t="s">
        <v>71</v>
      </c>
      <c r="AY162" s="172" t="s">
        <v>126</v>
      </c>
    </row>
    <row r="163" spans="2:65" s="11" customFormat="1" ht="16.5" customHeight="1">
      <c r="B163" s="158"/>
      <c r="C163" s="159"/>
      <c r="D163" s="159"/>
      <c r="E163" s="160" t="s">
        <v>5</v>
      </c>
      <c r="F163" s="267" t="s">
        <v>168</v>
      </c>
      <c r="G163" s="268"/>
      <c r="H163" s="268"/>
      <c r="I163" s="268"/>
      <c r="J163" s="159"/>
      <c r="K163" s="160" t="s">
        <v>5</v>
      </c>
      <c r="L163" s="159"/>
      <c r="M163" s="159"/>
      <c r="N163" s="159"/>
      <c r="O163" s="159"/>
      <c r="P163" s="159"/>
      <c r="Q163" s="159"/>
      <c r="R163" s="161"/>
      <c r="T163" s="162"/>
      <c r="U163" s="159"/>
      <c r="V163" s="159"/>
      <c r="W163" s="159"/>
      <c r="X163" s="159"/>
      <c r="Y163" s="159"/>
      <c r="Z163" s="159"/>
      <c r="AA163" s="163"/>
      <c r="AT163" s="164" t="s">
        <v>134</v>
      </c>
      <c r="AU163" s="164" t="s">
        <v>91</v>
      </c>
      <c r="AV163" s="11" t="s">
        <v>79</v>
      </c>
      <c r="AW163" s="11" t="s">
        <v>30</v>
      </c>
      <c r="AX163" s="11" t="s">
        <v>71</v>
      </c>
      <c r="AY163" s="164" t="s">
        <v>126</v>
      </c>
    </row>
    <row r="164" spans="2:65" s="10" customFormat="1" ht="16.5" customHeight="1">
      <c r="B164" s="150"/>
      <c r="C164" s="151"/>
      <c r="D164" s="151"/>
      <c r="E164" s="152" t="s">
        <v>5</v>
      </c>
      <c r="F164" s="258" t="s">
        <v>190</v>
      </c>
      <c r="G164" s="259"/>
      <c r="H164" s="259"/>
      <c r="I164" s="259"/>
      <c r="J164" s="151"/>
      <c r="K164" s="153">
        <v>78.459000000000003</v>
      </c>
      <c r="L164" s="151"/>
      <c r="M164" s="151"/>
      <c r="N164" s="151"/>
      <c r="O164" s="151"/>
      <c r="P164" s="151"/>
      <c r="Q164" s="151"/>
      <c r="R164" s="154"/>
      <c r="T164" s="155"/>
      <c r="U164" s="151"/>
      <c r="V164" s="151"/>
      <c r="W164" s="151"/>
      <c r="X164" s="151"/>
      <c r="Y164" s="151"/>
      <c r="Z164" s="151"/>
      <c r="AA164" s="156"/>
      <c r="AT164" s="157" t="s">
        <v>134</v>
      </c>
      <c r="AU164" s="157" t="s">
        <v>91</v>
      </c>
      <c r="AV164" s="10" t="s">
        <v>91</v>
      </c>
      <c r="AW164" s="10" t="s">
        <v>30</v>
      </c>
      <c r="AX164" s="10" t="s">
        <v>79</v>
      </c>
      <c r="AY164" s="157" t="s">
        <v>126</v>
      </c>
    </row>
    <row r="165" spans="2:65" s="1" customFormat="1" ht="38.25" customHeight="1">
      <c r="B165" s="123"/>
      <c r="C165" s="143" t="s">
        <v>191</v>
      </c>
      <c r="D165" s="143" t="s">
        <v>127</v>
      </c>
      <c r="E165" s="144" t="s">
        <v>192</v>
      </c>
      <c r="F165" s="245" t="s">
        <v>193</v>
      </c>
      <c r="G165" s="245"/>
      <c r="H165" s="245"/>
      <c r="I165" s="245"/>
      <c r="J165" s="145" t="s">
        <v>151</v>
      </c>
      <c r="K165" s="146">
        <v>78.459000000000003</v>
      </c>
      <c r="L165" s="246">
        <v>0</v>
      </c>
      <c r="M165" s="246"/>
      <c r="N165" s="247">
        <f>ROUND(L165*K165,2)</f>
        <v>0</v>
      </c>
      <c r="O165" s="247"/>
      <c r="P165" s="247"/>
      <c r="Q165" s="247"/>
      <c r="R165" s="124"/>
      <c r="T165" s="147" t="s">
        <v>5</v>
      </c>
      <c r="U165" s="46" t="s">
        <v>36</v>
      </c>
      <c r="V165" s="38"/>
      <c r="W165" s="148">
        <f>V165*K165</f>
        <v>0</v>
      </c>
      <c r="X165" s="148">
        <v>0</v>
      </c>
      <c r="Y165" s="148">
        <f>X165*K165</f>
        <v>0</v>
      </c>
      <c r="Z165" s="148">
        <v>0</v>
      </c>
      <c r="AA165" s="149">
        <f>Z165*K165</f>
        <v>0</v>
      </c>
      <c r="AR165" s="21" t="s">
        <v>131</v>
      </c>
      <c r="AT165" s="21" t="s">
        <v>127</v>
      </c>
      <c r="AU165" s="21" t="s">
        <v>91</v>
      </c>
      <c r="AY165" s="21" t="s">
        <v>126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21" t="s">
        <v>79</v>
      </c>
      <c r="BK165" s="105">
        <f>ROUND(L165*K165,2)</f>
        <v>0</v>
      </c>
      <c r="BL165" s="21" t="s">
        <v>131</v>
      </c>
      <c r="BM165" s="21" t="s">
        <v>194</v>
      </c>
    </row>
    <row r="166" spans="2:65" s="11" customFormat="1" ht="16.5" customHeight="1">
      <c r="B166" s="158"/>
      <c r="C166" s="159"/>
      <c r="D166" s="159"/>
      <c r="E166" s="160" t="s">
        <v>5</v>
      </c>
      <c r="F166" s="256" t="s">
        <v>174</v>
      </c>
      <c r="G166" s="257"/>
      <c r="H166" s="257"/>
      <c r="I166" s="257"/>
      <c r="J166" s="159"/>
      <c r="K166" s="160" t="s">
        <v>5</v>
      </c>
      <c r="L166" s="159"/>
      <c r="M166" s="159"/>
      <c r="N166" s="159"/>
      <c r="O166" s="159"/>
      <c r="P166" s="159"/>
      <c r="Q166" s="159"/>
      <c r="R166" s="161"/>
      <c r="T166" s="162"/>
      <c r="U166" s="159"/>
      <c r="V166" s="159"/>
      <c r="W166" s="159"/>
      <c r="X166" s="159"/>
      <c r="Y166" s="159"/>
      <c r="Z166" s="159"/>
      <c r="AA166" s="163"/>
      <c r="AT166" s="164" t="s">
        <v>134</v>
      </c>
      <c r="AU166" s="164" t="s">
        <v>91</v>
      </c>
      <c r="AV166" s="11" t="s">
        <v>79</v>
      </c>
      <c r="AW166" s="11" t="s">
        <v>30</v>
      </c>
      <c r="AX166" s="11" t="s">
        <v>71</v>
      </c>
      <c r="AY166" s="164" t="s">
        <v>126</v>
      </c>
    </row>
    <row r="167" spans="2:65" s="10" customFormat="1" ht="16.5" customHeight="1">
      <c r="B167" s="150"/>
      <c r="C167" s="151"/>
      <c r="D167" s="151"/>
      <c r="E167" s="152" t="s">
        <v>5</v>
      </c>
      <c r="F167" s="258" t="s">
        <v>190</v>
      </c>
      <c r="G167" s="259"/>
      <c r="H167" s="259"/>
      <c r="I167" s="259"/>
      <c r="J167" s="151"/>
      <c r="K167" s="153">
        <v>78.459000000000003</v>
      </c>
      <c r="L167" s="151"/>
      <c r="M167" s="151"/>
      <c r="N167" s="151"/>
      <c r="O167" s="151"/>
      <c r="P167" s="151"/>
      <c r="Q167" s="151"/>
      <c r="R167" s="154"/>
      <c r="T167" s="155"/>
      <c r="U167" s="151"/>
      <c r="V167" s="151"/>
      <c r="W167" s="151"/>
      <c r="X167" s="151"/>
      <c r="Y167" s="151"/>
      <c r="Z167" s="151"/>
      <c r="AA167" s="156"/>
      <c r="AT167" s="157" t="s">
        <v>134</v>
      </c>
      <c r="AU167" s="157" t="s">
        <v>91</v>
      </c>
      <c r="AV167" s="10" t="s">
        <v>91</v>
      </c>
      <c r="AW167" s="10" t="s">
        <v>30</v>
      </c>
      <c r="AX167" s="10" t="s">
        <v>79</v>
      </c>
      <c r="AY167" s="157" t="s">
        <v>126</v>
      </c>
    </row>
    <row r="168" spans="2:65" s="1" customFormat="1" ht="25.5" customHeight="1">
      <c r="B168" s="123"/>
      <c r="C168" s="143" t="s">
        <v>195</v>
      </c>
      <c r="D168" s="143" t="s">
        <v>127</v>
      </c>
      <c r="E168" s="144" t="s">
        <v>196</v>
      </c>
      <c r="F168" s="245" t="s">
        <v>197</v>
      </c>
      <c r="G168" s="245"/>
      <c r="H168" s="245"/>
      <c r="I168" s="245"/>
      <c r="J168" s="145" t="s">
        <v>130</v>
      </c>
      <c r="K168" s="146">
        <v>32.200000000000003</v>
      </c>
      <c r="L168" s="246">
        <v>0</v>
      </c>
      <c r="M168" s="246"/>
      <c r="N168" s="247">
        <f>ROUND(L168*K168,2)</f>
        <v>0</v>
      </c>
      <c r="O168" s="247"/>
      <c r="P168" s="247"/>
      <c r="Q168" s="247"/>
      <c r="R168" s="124"/>
      <c r="T168" s="147" t="s">
        <v>5</v>
      </c>
      <c r="U168" s="46" t="s">
        <v>36</v>
      </c>
      <c r="V168" s="38"/>
      <c r="W168" s="148">
        <f>V168*K168</f>
        <v>0</v>
      </c>
      <c r="X168" s="148">
        <v>8.4000000000000003E-4</v>
      </c>
      <c r="Y168" s="148">
        <f>X168*K168</f>
        <v>2.7048000000000003E-2</v>
      </c>
      <c r="Z168" s="148">
        <v>0</v>
      </c>
      <c r="AA168" s="149">
        <f>Z168*K168</f>
        <v>0</v>
      </c>
      <c r="AR168" s="21" t="s">
        <v>131</v>
      </c>
      <c r="AT168" s="21" t="s">
        <v>127</v>
      </c>
      <c r="AU168" s="21" t="s">
        <v>91</v>
      </c>
      <c r="AY168" s="21" t="s">
        <v>126</v>
      </c>
      <c r="BE168" s="105">
        <f>IF(U168="základní",N168,0)</f>
        <v>0</v>
      </c>
      <c r="BF168" s="105">
        <f>IF(U168="snížená",N168,0)</f>
        <v>0</v>
      </c>
      <c r="BG168" s="105">
        <f>IF(U168="zákl. přenesená",N168,0)</f>
        <v>0</v>
      </c>
      <c r="BH168" s="105">
        <f>IF(U168="sníž. přenesená",N168,0)</f>
        <v>0</v>
      </c>
      <c r="BI168" s="105">
        <f>IF(U168="nulová",N168,0)</f>
        <v>0</v>
      </c>
      <c r="BJ168" s="21" t="s">
        <v>79</v>
      </c>
      <c r="BK168" s="105">
        <f>ROUND(L168*K168,2)</f>
        <v>0</v>
      </c>
      <c r="BL168" s="21" t="s">
        <v>131</v>
      </c>
      <c r="BM168" s="21" t="s">
        <v>198</v>
      </c>
    </row>
    <row r="169" spans="2:65" s="10" customFormat="1" ht="16.5" customHeight="1">
      <c r="B169" s="150"/>
      <c r="C169" s="151"/>
      <c r="D169" s="151"/>
      <c r="E169" s="152" t="s">
        <v>5</v>
      </c>
      <c r="F169" s="263" t="s">
        <v>199</v>
      </c>
      <c r="G169" s="264"/>
      <c r="H169" s="264"/>
      <c r="I169" s="264"/>
      <c r="J169" s="151"/>
      <c r="K169" s="153">
        <v>32.200000000000003</v>
      </c>
      <c r="L169" s="151"/>
      <c r="M169" s="151"/>
      <c r="N169" s="151"/>
      <c r="O169" s="151"/>
      <c r="P169" s="151"/>
      <c r="Q169" s="151"/>
      <c r="R169" s="154"/>
      <c r="T169" s="155"/>
      <c r="U169" s="151"/>
      <c r="V169" s="151"/>
      <c r="W169" s="151"/>
      <c r="X169" s="151"/>
      <c r="Y169" s="151"/>
      <c r="Z169" s="151"/>
      <c r="AA169" s="156"/>
      <c r="AT169" s="157" t="s">
        <v>134</v>
      </c>
      <c r="AU169" s="157" t="s">
        <v>91</v>
      </c>
      <c r="AV169" s="10" t="s">
        <v>91</v>
      </c>
      <c r="AW169" s="10" t="s">
        <v>30</v>
      </c>
      <c r="AX169" s="10" t="s">
        <v>79</v>
      </c>
      <c r="AY169" s="157" t="s">
        <v>126</v>
      </c>
    </row>
    <row r="170" spans="2:65" s="1" customFormat="1" ht="25.5" customHeight="1">
      <c r="B170" s="123"/>
      <c r="C170" s="143" t="s">
        <v>200</v>
      </c>
      <c r="D170" s="143" t="s">
        <v>127</v>
      </c>
      <c r="E170" s="144" t="s">
        <v>201</v>
      </c>
      <c r="F170" s="245" t="s">
        <v>202</v>
      </c>
      <c r="G170" s="245"/>
      <c r="H170" s="245"/>
      <c r="I170" s="245"/>
      <c r="J170" s="145" t="s">
        <v>130</v>
      </c>
      <c r="K170" s="146">
        <v>32.200000000000003</v>
      </c>
      <c r="L170" s="246">
        <v>0</v>
      </c>
      <c r="M170" s="246"/>
      <c r="N170" s="247">
        <f>ROUND(L170*K170,2)</f>
        <v>0</v>
      </c>
      <c r="O170" s="247"/>
      <c r="P170" s="247"/>
      <c r="Q170" s="247"/>
      <c r="R170" s="124"/>
      <c r="T170" s="147" t="s">
        <v>5</v>
      </c>
      <c r="U170" s="46" t="s">
        <v>36</v>
      </c>
      <c r="V170" s="38"/>
      <c r="W170" s="148">
        <f>V170*K170</f>
        <v>0</v>
      </c>
      <c r="X170" s="148">
        <v>0</v>
      </c>
      <c r="Y170" s="148">
        <f>X170*K170</f>
        <v>0</v>
      </c>
      <c r="Z170" s="148">
        <v>0</v>
      </c>
      <c r="AA170" s="149">
        <f>Z170*K170</f>
        <v>0</v>
      </c>
      <c r="AR170" s="21" t="s">
        <v>131</v>
      </c>
      <c r="AT170" s="21" t="s">
        <v>127</v>
      </c>
      <c r="AU170" s="21" t="s">
        <v>91</v>
      </c>
      <c r="AY170" s="21" t="s">
        <v>126</v>
      </c>
      <c r="BE170" s="105">
        <f>IF(U170="základní",N170,0)</f>
        <v>0</v>
      </c>
      <c r="BF170" s="105">
        <f>IF(U170="snížená",N170,0)</f>
        <v>0</v>
      </c>
      <c r="BG170" s="105">
        <f>IF(U170="zákl. přenesená",N170,0)</f>
        <v>0</v>
      </c>
      <c r="BH170" s="105">
        <f>IF(U170="sníž. přenesená",N170,0)</f>
        <v>0</v>
      </c>
      <c r="BI170" s="105">
        <f>IF(U170="nulová",N170,0)</f>
        <v>0</v>
      </c>
      <c r="BJ170" s="21" t="s">
        <v>79</v>
      </c>
      <c r="BK170" s="105">
        <f>ROUND(L170*K170,2)</f>
        <v>0</v>
      </c>
      <c r="BL170" s="21" t="s">
        <v>131</v>
      </c>
      <c r="BM170" s="21" t="s">
        <v>203</v>
      </c>
    </row>
    <row r="171" spans="2:65" s="1" customFormat="1" ht="25.5" customHeight="1">
      <c r="B171" s="123"/>
      <c r="C171" s="143" t="s">
        <v>204</v>
      </c>
      <c r="D171" s="143" t="s">
        <v>127</v>
      </c>
      <c r="E171" s="144" t="s">
        <v>205</v>
      </c>
      <c r="F171" s="245" t="s">
        <v>206</v>
      </c>
      <c r="G171" s="245"/>
      <c r="H171" s="245"/>
      <c r="I171" s="245"/>
      <c r="J171" s="145" t="s">
        <v>130</v>
      </c>
      <c r="K171" s="146">
        <v>157.696</v>
      </c>
      <c r="L171" s="246">
        <v>0</v>
      </c>
      <c r="M171" s="246"/>
      <c r="N171" s="247">
        <f>ROUND(L171*K171,2)</f>
        <v>0</v>
      </c>
      <c r="O171" s="247"/>
      <c r="P171" s="247"/>
      <c r="Q171" s="247"/>
      <c r="R171" s="124"/>
      <c r="T171" s="147" t="s">
        <v>5</v>
      </c>
      <c r="U171" s="46" t="s">
        <v>36</v>
      </c>
      <c r="V171" s="38"/>
      <c r="W171" s="148">
        <f>V171*K171</f>
        <v>0</v>
      </c>
      <c r="X171" s="148">
        <v>4.96E-3</v>
      </c>
      <c r="Y171" s="148">
        <f>X171*K171</f>
        <v>0.78217216000000001</v>
      </c>
      <c r="Z171" s="148">
        <v>0</v>
      </c>
      <c r="AA171" s="149">
        <f>Z171*K171</f>
        <v>0</v>
      </c>
      <c r="AR171" s="21" t="s">
        <v>131</v>
      </c>
      <c r="AT171" s="21" t="s">
        <v>127</v>
      </c>
      <c r="AU171" s="21" t="s">
        <v>91</v>
      </c>
      <c r="AY171" s="21" t="s">
        <v>126</v>
      </c>
      <c r="BE171" s="105">
        <f>IF(U171="základní",N171,0)</f>
        <v>0</v>
      </c>
      <c r="BF171" s="105">
        <f>IF(U171="snížená",N171,0)</f>
        <v>0</v>
      </c>
      <c r="BG171" s="105">
        <f>IF(U171="zákl. přenesená",N171,0)</f>
        <v>0</v>
      </c>
      <c r="BH171" s="105">
        <f>IF(U171="sníž. přenesená",N171,0)</f>
        <v>0</v>
      </c>
      <c r="BI171" s="105">
        <f>IF(U171="nulová",N171,0)</f>
        <v>0</v>
      </c>
      <c r="BJ171" s="21" t="s">
        <v>79</v>
      </c>
      <c r="BK171" s="105">
        <f>ROUND(L171*K171,2)</f>
        <v>0</v>
      </c>
      <c r="BL171" s="21" t="s">
        <v>131</v>
      </c>
      <c r="BM171" s="21" t="s">
        <v>207</v>
      </c>
    </row>
    <row r="172" spans="2:65" s="11" customFormat="1" ht="16.5" customHeight="1">
      <c r="B172" s="158"/>
      <c r="C172" s="159"/>
      <c r="D172" s="159"/>
      <c r="E172" s="160" t="s">
        <v>5</v>
      </c>
      <c r="F172" s="256" t="s">
        <v>142</v>
      </c>
      <c r="G172" s="257"/>
      <c r="H172" s="257"/>
      <c r="I172" s="257"/>
      <c r="J172" s="159"/>
      <c r="K172" s="160" t="s">
        <v>5</v>
      </c>
      <c r="L172" s="159"/>
      <c r="M172" s="159"/>
      <c r="N172" s="159"/>
      <c r="O172" s="159"/>
      <c r="P172" s="159"/>
      <c r="Q172" s="159"/>
      <c r="R172" s="161"/>
      <c r="T172" s="162"/>
      <c r="U172" s="159"/>
      <c r="V172" s="159"/>
      <c r="W172" s="159"/>
      <c r="X172" s="159"/>
      <c r="Y172" s="159"/>
      <c r="Z172" s="159"/>
      <c r="AA172" s="163"/>
      <c r="AT172" s="164" t="s">
        <v>134</v>
      </c>
      <c r="AU172" s="164" t="s">
        <v>91</v>
      </c>
      <c r="AV172" s="11" t="s">
        <v>79</v>
      </c>
      <c r="AW172" s="11" t="s">
        <v>30</v>
      </c>
      <c r="AX172" s="11" t="s">
        <v>71</v>
      </c>
      <c r="AY172" s="164" t="s">
        <v>126</v>
      </c>
    </row>
    <row r="173" spans="2:65" s="10" customFormat="1" ht="16.5" customHeight="1">
      <c r="B173" s="150"/>
      <c r="C173" s="151"/>
      <c r="D173" s="151"/>
      <c r="E173" s="152" t="s">
        <v>5</v>
      </c>
      <c r="F173" s="258" t="s">
        <v>208</v>
      </c>
      <c r="G173" s="259"/>
      <c r="H173" s="259"/>
      <c r="I173" s="259"/>
      <c r="J173" s="151"/>
      <c r="K173" s="153">
        <v>157.696</v>
      </c>
      <c r="L173" s="151"/>
      <c r="M173" s="151"/>
      <c r="N173" s="151"/>
      <c r="O173" s="151"/>
      <c r="P173" s="151"/>
      <c r="Q173" s="151"/>
      <c r="R173" s="154"/>
      <c r="T173" s="155"/>
      <c r="U173" s="151"/>
      <c r="V173" s="151"/>
      <c r="W173" s="151"/>
      <c r="X173" s="151"/>
      <c r="Y173" s="151"/>
      <c r="Z173" s="151"/>
      <c r="AA173" s="156"/>
      <c r="AT173" s="157" t="s">
        <v>134</v>
      </c>
      <c r="AU173" s="157" t="s">
        <v>91</v>
      </c>
      <c r="AV173" s="10" t="s">
        <v>91</v>
      </c>
      <c r="AW173" s="10" t="s">
        <v>30</v>
      </c>
      <c r="AX173" s="10" t="s">
        <v>79</v>
      </c>
      <c r="AY173" s="157" t="s">
        <v>126</v>
      </c>
    </row>
    <row r="174" spans="2:65" s="1" customFormat="1" ht="25.5" customHeight="1">
      <c r="B174" s="123"/>
      <c r="C174" s="143" t="s">
        <v>209</v>
      </c>
      <c r="D174" s="143" t="s">
        <v>127</v>
      </c>
      <c r="E174" s="144" t="s">
        <v>210</v>
      </c>
      <c r="F174" s="245" t="s">
        <v>206</v>
      </c>
      <c r="G174" s="245"/>
      <c r="H174" s="245"/>
      <c r="I174" s="245"/>
      <c r="J174" s="145" t="s">
        <v>130</v>
      </c>
      <c r="K174" s="146">
        <v>157.696</v>
      </c>
      <c r="L174" s="246">
        <v>0</v>
      </c>
      <c r="M174" s="246"/>
      <c r="N174" s="247">
        <f>ROUND(L174*K174,2)</f>
        <v>0</v>
      </c>
      <c r="O174" s="247"/>
      <c r="P174" s="247"/>
      <c r="Q174" s="247"/>
      <c r="R174" s="124"/>
      <c r="T174" s="147" t="s">
        <v>5</v>
      </c>
      <c r="U174" s="46" t="s">
        <v>36</v>
      </c>
      <c r="V174" s="38"/>
      <c r="W174" s="148">
        <f>V174*K174</f>
        <v>0</v>
      </c>
      <c r="X174" s="148">
        <v>4.96E-3</v>
      </c>
      <c r="Y174" s="148">
        <f>X174*K174</f>
        <v>0.78217216000000001</v>
      </c>
      <c r="Z174" s="148">
        <v>0</v>
      </c>
      <c r="AA174" s="149">
        <f>Z174*K174</f>
        <v>0</v>
      </c>
      <c r="AR174" s="21" t="s">
        <v>131</v>
      </c>
      <c r="AT174" s="21" t="s">
        <v>127</v>
      </c>
      <c r="AU174" s="21" t="s">
        <v>91</v>
      </c>
      <c r="AY174" s="21" t="s">
        <v>126</v>
      </c>
      <c r="BE174" s="105">
        <f>IF(U174="základní",N174,0)</f>
        <v>0</v>
      </c>
      <c r="BF174" s="105">
        <f>IF(U174="snížená",N174,0)</f>
        <v>0</v>
      </c>
      <c r="BG174" s="105">
        <f>IF(U174="zákl. přenesená",N174,0)</f>
        <v>0</v>
      </c>
      <c r="BH174" s="105">
        <f>IF(U174="sníž. přenesená",N174,0)</f>
        <v>0</v>
      </c>
      <c r="BI174" s="105">
        <f>IF(U174="nulová",N174,0)</f>
        <v>0</v>
      </c>
      <c r="BJ174" s="21" t="s">
        <v>79</v>
      </c>
      <c r="BK174" s="105">
        <f>ROUND(L174*K174,2)</f>
        <v>0</v>
      </c>
      <c r="BL174" s="21" t="s">
        <v>131</v>
      </c>
      <c r="BM174" s="21" t="s">
        <v>211</v>
      </c>
    </row>
    <row r="175" spans="2:65" s="1" customFormat="1" ht="38.25" customHeight="1">
      <c r="B175" s="123"/>
      <c r="C175" s="143" t="s">
        <v>212</v>
      </c>
      <c r="D175" s="143" t="s">
        <v>127</v>
      </c>
      <c r="E175" s="144" t="s">
        <v>213</v>
      </c>
      <c r="F175" s="245" t="s">
        <v>214</v>
      </c>
      <c r="G175" s="245"/>
      <c r="H175" s="245"/>
      <c r="I175" s="245"/>
      <c r="J175" s="145" t="s">
        <v>151</v>
      </c>
      <c r="K175" s="146">
        <v>79.546000000000006</v>
      </c>
      <c r="L175" s="246">
        <v>0</v>
      </c>
      <c r="M175" s="246"/>
      <c r="N175" s="247">
        <f>ROUND(L175*K175,2)</f>
        <v>0</v>
      </c>
      <c r="O175" s="247"/>
      <c r="P175" s="247"/>
      <c r="Q175" s="247"/>
      <c r="R175" s="124"/>
      <c r="T175" s="147" t="s">
        <v>5</v>
      </c>
      <c r="U175" s="46" t="s">
        <v>36</v>
      </c>
      <c r="V175" s="38"/>
      <c r="W175" s="148">
        <f>V175*K175</f>
        <v>0</v>
      </c>
      <c r="X175" s="148">
        <v>0</v>
      </c>
      <c r="Y175" s="148">
        <f>X175*K175</f>
        <v>0</v>
      </c>
      <c r="Z175" s="148">
        <v>0</v>
      </c>
      <c r="AA175" s="149">
        <f>Z175*K175</f>
        <v>0</v>
      </c>
      <c r="AR175" s="21" t="s">
        <v>131</v>
      </c>
      <c r="AT175" s="21" t="s">
        <v>127</v>
      </c>
      <c r="AU175" s="21" t="s">
        <v>91</v>
      </c>
      <c r="AY175" s="21" t="s">
        <v>126</v>
      </c>
      <c r="BE175" s="105">
        <f>IF(U175="základní",N175,0)</f>
        <v>0</v>
      </c>
      <c r="BF175" s="105">
        <f>IF(U175="snížená",N175,0)</f>
        <v>0</v>
      </c>
      <c r="BG175" s="105">
        <f>IF(U175="zákl. přenesená",N175,0)</f>
        <v>0</v>
      </c>
      <c r="BH175" s="105">
        <f>IF(U175="sníž. přenesená",N175,0)</f>
        <v>0</v>
      </c>
      <c r="BI175" s="105">
        <f>IF(U175="nulová",N175,0)</f>
        <v>0</v>
      </c>
      <c r="BJ175" s="21" t="s">
        <v>79</v>
      </c>
      <c r="BK175" s="105">
        <f>ROUND(L175*K175,2)</f>
        <v>0</v>
      </c>
      <c r="BL175" s="21" t="s">
        <v>131</v>
      </c>
      <c r="BM175" s="21" t="s">
        <v>215</v>
      </c>
    </row>
    <row r="176" spans="2:65" s="11" customFormat="1" ht="16.5" customHeight="1">
      <c r="B176" s="158"/>
      <c r="C176" s="159"/>
      <c r="D176" s="159"/>
      <c r="E176" s="160" t="s">
        <v>5</v>
      </c>
      <c r="F176" s="256" t="s">
        <v>216</v>
      </c>
      <c r="G176" s="257"/>
      <c r="H176" s="257"/>
      <c r="I176" s="257"/>
      <c r="J176" s="159"/>
      <c r="K176" s="160" t="s">
        <v>5</v>
      </c>
      <c r="L176" s="159"/>
      <c r="M176" s="159"/>
      <c r="N176" s="159"/>
      <c r="O176" s="159"/>
      <c r="P176" s="159"/>
      <c r="Q176" s="159"/>
      <c r="R176" s="161"/>
      <c r="T176" s="162"/>
      <c r="U176" s="159"/>
      <c r="V176" s="159"/>
      <c r="W176" s="159"/>
      <c r="X176" s="159"/>
      <c r="Y176" s="159"/>
      <c r="Z176" s="159"/>
      <c r="AA176" s="163"/>
      <c r="AT176" s="164" t="s">
        <v>134</v>
      </c>
      <c r="AU176" s="164" t="s">
        <v>91</v>
      </c>
      <c r="AV176" s="11" t="s">
        <v>79</v>
      </c>
      <c r="AW176" s="11" t="s">
        <v>30</v>
      </c>
      <c r="AX176" s="11" t="s">
        <v>71</v>
      </c>
      <c r="AY176" s="164" t="s">
        <v>126</v>
      </c>
    </row>
    <row r="177" spans="2:65" s="10" customFormat="1" ht="16.5" customHeight="1">
      <c r="B177" s="150"/>
      <c r="C177" s="151"/>
      <c r="D177" s="151"/>
      <c r="E177" s="152" t="s">
        <v>5</v>
      </c>
      <c r="F177" s="258" t="s">
        <v>217</v>
      </c>
      <c r="G177" s="259"/>
      <c r="H177" s="259"/>
      <c r="I177" s="259"/>
      <c r="J177" s="151"/>
      <c r="K177" s="153">
        <v>79.546000000000006</v>
      </c>
      <c r="L177" s="151"/>
      <c r="M177" s="151"/>
      <c r="N177" s="151"/>
      <c r="O177" s="151"/>
      <c r="P177" s="151"/>
      <c r="Q177" s="151"/>
      <c r="R177" s="154"/>
      <c r="T177" s="155"/>
      <c r="U177" s="151"/>
      <c r="V177" s="151"/>
      <c r="W177" s="151"/>
      <c r="X177" s="151"/>
      <c r="Y177" s="151"/>
      <c r="Z177" s="151"/>
      <c r="AA177" s="156"/>
      <c r="AT177" s="157" t="s">
        <v>134</v>
      </c>
      <c r="AU177" s="157" t="s">
        <v>91</v>
      </c>
      <c r="AV177" s="10" t="s">
        <v>91</v>
      </c>
      <c r="AW177" s="10" t="s">
        <v>30</v>
      </c>
      <c r="AX177" s="10" t="s">
        <v>79</v>
      </c>
      <c r="AY177" s="157" t="s">
        <v>126</v>
      </c>
    </row>
    <row r="178" spans="2:65" s="1" customFormat="1" ht="38.25" customHeight="1">
      <c r="B178" s="123"/>
      <c r="C178" s="143" t="s">
        <v>11</v>
      </c>
      <c r="D178" s="143" t="s">
        <v>127</v>
      </c>
      <c r="E178" s="144" t="s">
        <v>218</v>
      </c>
      <c r="F178" s="245" t="s">
        <v>219</v>
      </c>
      <c r="G178" s="245"/>
      <c r="H178" s="245"/>
      <c r="I178" s="245"/>
      <c r="J178" s="145" t="s">
        <v>151</v>
      </c>
      <c r="K178" s="146">
        <v>715.63</v>
      </c>
      <c r="L178" s="246">
        <v>0</v>
      </c>
      <c r="M178" s="246"/>
      <c r="N178" s="247">
        <f>ROUND(L178*K178,2)</f>
        <v>0</v>
      </c>
      <c r="O178" s="247"/>
      <c r="P178" s="247"/>
      <c r="Q178" s="247"/>
      <c r="R178" s="124"/>
      <c r="T178" s="147" t="s">
        <v>5</v>
      </c>
      <c r="U178" s="46" t="s">
        <v>36</v>
      </c>
      <c r="V178" s="38"/>
      <c r="W178" s="148">
        <f>V178*K178</f>
        <v>0</v>
      </c>
      <c r="X178" s="148">
        <v>0</v>
      </c>
      <c r="Y178" s="148">
        <f>X178*K178</f>
        <v>0</v>
      </c>
      <c r="Z178" s="148">
        <v>0</v>
      </c>
      <c r="AA178" s="149">
        <f>Z178*K178</f>
        <v>0</v>
      </c>
      <c r="AR178" s="21" t="s">
        <v>131</v>
      </c>
      <c r="AT178" s="21" t="s">
        <v>127</v>
      </c>
      <c r="AU178" s="21" t="s">
        <v>91</v>
      </c>
      <c r="AY178" s="21" t="s">
        <v>126</v>
      </c>
      <c r="BE178" s="105">
        <f>IF(U178="základní",N178,0)</f>
        <v>0</v>
      </c>
      <c r="BF178" s="105">
        <f>IF(U178="snížená",N178,0)</f>
        <v>0</v>
      </c>
      <c r="BG178" s="105">
        <f>IF(U178="zákl. přenesená",N178,0)</f>
        <v>0</v>
      </c>
      <c r="BH178" s="105">
        <f>IF(U178="sníž. přenesená",N178,0)</f>
        <v>0</v>
      </c>
      <c r="BI178" s="105">
        <f>IF(U178="nulová",N178,0)</f>
        <v>0</v>
      </c>
      <c r="BJ178" s="21" t="s">
        <v>79</v>
      </c>
      <c r="BK178" s="105">
        <f>ROUND(L178*K178,2)</f>
        <v>0</v>
      </c>
      <c r="BL178" s="21" t="s">
        <v>131</v>
      </c>
      <c r="BM178" s="21" t="s">
        <v>220</v>
      </c>
    </row>
    <row r="179" spans="2:65" s="1" customFormat="1" ht="16.5" customHeight="1">
      <c r="B179" s="37"/>
      <c r="C179" s="38"/>
      <c r="D179" s="38"/>
      <c r="E179" s="38"/>
      <c r="F179" s="265" t="s">
        <v>221</v>
      </c>
      <c r="G179" s="266"/>
      <c r="H179" s="266"/>
      <c r="I179" s="266"/>
      <c r="J179" s="38"/>
      <c r="K179" s="38"/>
      <c r="L179" s="38"/>
      <c r="M179" s="38"/>
      <c r="N179" s="38"/>
      <c r="O179" s="38"/>
      <c r="P179" s="38"/>
      <c r="Q179" s="38"/>
      <c r="R179" s="39"/>
      <c r="T179" s="173"/>
      <c r="U179" s="38"/>
      <c r="V179" s="38"/>
      <c r="W179" s="38"/>
      <c r="X179" s="38"/>
      <c r="Y179" s="38"/>
      <c r="Z179" s="38"/>
      <c r="AA179" s="76"/>
      <c r="AT179" s="21" t="s">
        <v>222</v>
      </c>
      <c r="AU179" s="21" t="s">
        <v>91</v>
      </c>
    </row>
    <row r="180" spans="2:65" s="11" customFormat="1" ht="16.5" customHeight="1">
      <c r="B180" s="158"/>
      <c r="C180" s="159"/>
      <c r="D180" s="159"/>
      <c r="E180" s="160" t="s">
        <v>5</v>
      </c>
      <c r="F180" s="267" t="s">
        <v>223</v>
      </c>
      <c r="G180" s="268"/>
      <c r="H180" s="268"/>
      <c r="I180" s="268"/>
      <c r="J180" s="159"/>
      <c r="K180" s="160" t="s">
        <v>5</v>
      </c>
      <c r="L180" s="159"/>
      <c r="M180" s="159"/>
      <c r="N180" s="159"/>
      <c r="O180" s="159"/>
      <c r="P180" s="159"/>
      <c r="Q180" s="159"/>
      <c r="R180" s="161"/>
      <c r="T180" s="162"/>
      <c r="U180" s="159"/>
      <c r="V180" s="159"/>
      <c r="W180" s="159"/>
      <c r="X180" s="159"/>
      <c r="Y180" s="159"/>
      <c r="Z180" s="159"/>
      <c r="AA180" s="163"/>
      <c r="AT180" s="164" t="s">
        <v>134</v>
      </c>
      <c r="AU180" s="164" t="s">
        <v>91</v>
      </c>
      <c r="AV180" s="11" t="s">
        <v>79</v>
      </c>
      <c r="AW180" s="11" t="s">
        <v>30</v>
      </c>
      <c r="AX180" s="11" t="s">
        <v>71</v>
      </c>
      <c r="AY180" s="164" t="s">
        <v>126</v>
      </c>
    </row>
    <row r="181" spans="2:65" s="10" customFormat="1" ht="16.5" customHeight="1">
      <c r="B181" s="150"/>
      <c r="C181" s="151"/>
      <c r="D181" s="151"/>
      <c r="E181" s="152" t="s">
        <v>5</v>
      </c>
      <c r="F181" s="258" t="s">
        <v>224</v>
      </c>
      <c r="G181" s="259"/>
      <c r="H181" s="259"/>
      <c r="I181" s="259"/>
      <c r="J181" s="151"/>
      <c r="K181" s="153">
        <v>610.78200000000004</v>
      </c>
      <c r="L181" s="151"/>
      <c r="M181" s="151"/>
      <c r="N181" s="151"/>
      <c r="O181" s="151"/>
      <c r="P181" s="151"/>
      <c r="Q181" s="151"/>
      <c r="R181" s="154"/>
      <c r="T181" s="155"/>
      <c r="U181" s="151"/>
      <c r="V181" s="151"/>
      <c r="W181" s="151"/>
      <c r="X181" s="151"/>
      <c r="Y181" s="151"/>
      <c r="Z181" s="151"/>
      <c r="AA181" s="156"/>
      <c r="AT181" s="157" t="s">
        <v>134</v>
      </c>
      <c r="AU181" s="157" t="s">
        <v>91</v>
      </c>
      <c r="AV181" s="10" t="s">
        <v>91</v>
      </c>
      <c r="AW181" s="10" t="s">
        <v>30</v>
      </c>
      <c r="AX181" s="10" t="s">
        <v>71</v>
      </c>
      <c r="AY181" s="157" t="s">
        <v>126</v>
      </c>
    </row>
    <row r="182" spans="2:65" s="11" customFormat="1" ht="16.5" customHeight="1">
      <c r="B182" s="158"/>
      <c r="C182" s="159"/>
      <c r="D182" s="159"/>
      <c r="E182" s="160" t="s">
        <v>5</v>
      </c>
      <c r="F182" s="267" t="s">
        <v>186</v>
      </c>
      <c r="G182" s="268"/>
      <c r="H182" s="268"/>
      <c r="I182" s="268"/>
      <c r="J182" s="159"/>
      <c r="K182" s="160" t="s">
        <v>5</v>
      </c>
      <c r="L182" s="159"/>
      <c r="M182" s="159"/>
      <c r="N182" s="159"/>
      <c r="O182" s="159"/>
      <c r="P182" s="159"/>
      <c r="Q182" s="159"/>
      <c r="R182" s="161"/>
      <c r="T182" s="162"/>
      <c r="U182" s="159"/>
      <c r="V182" s="159"/>
      <c r="W182" s="159"/>
      <c r="X182" s="159"/>
      <c r="Y182" s="159"/>
      <c r="Z182" s="159"/>
      <c r="AA182" s="163"/>
      <c r="AT182" s="164" t="s">
        <v>134</v>
      </c>
      <c r="AU182" s="164" t="s">
        <v>91</v>
      </c>
      <c r="AV182" s="11" t="s">
        <v>79</v>
      </c>
      <c r="AW182" s="11" t="s">
        <v>30</v>
      </c>
      <c r="AX182" s="11" t="s">
        <v>71</v>
      </c>
      <c r="AY182" s="164" t="s">
        <v>126</v>
      </c>
    </row>
    <row r="183" spans="2:65" s="10" customFormat="1" ht="16.5" customHeight="1">
      <c r="B183" s="150"/>
      <c r="C183" s="151"/>
      <c r="D183" s="151"/>
      <c r="E183" s="152" t="s">
        <v>5</v>
      </c>
      <c r="F183" s="258" t="s">
        <v>225</v>
      </c>
      <c r="G183" s="259"/>
      <c r="H183" s="259"/>
      <c r="I183" s="259"/>
      <c r="J183" s="151"/>
      <c r="K183" s="153">
        <v>104.848</v>
      </c>
      <c r="L183" s="151"/>
      <c r="M183" s="151"/>
      <c r="N183" s="151"/>
      <c r="O183" s="151"/>
      <c r="P183" s="151"/>
      <c r="Q183" s="151"/>
      <c r="R183" s="154"/>
      <c r="T183" s="155"/>
      <c r="U183" s="151"/>
      <c r="V183" s="151"/>
      <c r="W183" s="151"/>
      <c r="X183" s="151"/>
      <c r="Y183" s="151"/>
      <c r="Z183" s="151"/>
      <c r="AA183" s="156"/>
      <c r="AT183" s="157" t="s">
        <v>134</v>
      </c>
      <c r="AU183" s="157" t="s">
        <v>91</v>
      </c>
      <c r="AV183" s="10" t="s">
        <v>91</v>
      </c>
      <c r="AW183" s="10" t="s">
        <v>30</v>
      </c>
      <c r="AX183" s="10" t="s">
        <v>71</v>
      </c>
      <c r="AY183" s="157" t="s">
        <v>126</v>
      </c>
    </row>
    <row r="184" spans="2:65" s="12" customFormat="1" ht="16.5" customHeight="1">
      <c r="B184" s="165"/>
      <c r="C184" s="166"/>
      <c r="D184" s="166"/>
      <c r="E184" s="167" t="s">
        <v>5</v>
      </c>
      <c r="F184" s="269" t="s">
        <v>148</v>
      </c>
      <c r="G184" s="270"/>
      <c r="H184" s="270"/>
      <c r="I184" s="270"/>
      <c r="J184" s="166"/>
      <c r="K184" s="168">
        <v>715.63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134</v>
      </c>
      <c r="AU184" s="172" t="s">
        <v>91</v>
      </c>
      <c r="AV184" s="12" t="s">
        <v>131</v>
      </c>
      <c r="AW184" s="12" t="s">
        <v>30</v>
      </c>
      <c r="AX184" s="12" t="s">
        <v>79</v>
      </c>
      <c r="AY184" s="172" t="s">
        <v>126</v>
      </c>
    </row>
    <row r="185" spans="2:65" s="1" customFormat="1" ht="38.25" customHeight="1">
      <c r="B185" s="123"/>
      <c r="C185" s="143" t="s">
        <v>226</v>
      </c>
      <c r="D185" s="143" t="s">
        <v>127</v>
      </c>
      <c r="E185" s="144" t="s">
        <v>227</v>
      </c>
      <c r="F185" s="245" t="s">
        <v>228</v>
      </c>
      <c r="G185" s="245"/>
      <c r="H185" s="245"/>
      <c r="I185" s="245"/>
      <c r="J185" s="145" t="s">
        <v>151</v>
      </c>
      <c r="K185" s="146">
        <v>182.97</v>
      </c>
      <c r="L185" s="246">
        <v>0</v>
      </c>
      <c r="M185" s="246"/>
      <c r="N185" s="247">
        <f>ROUND(L185*K185,2)</f>
        <v>0</v>
      </c>
      <c r="O185" s="247"/>
      <c r="P185" s="247"/>
      <c r="Q185" s="247"/>
      <c r="R185" s="124"/>
      <c r="T185" s="147" t="s">
        <v>5</v>
      </c>
      <c r="U185" s="46" t="s">
        <v>36</v>
      </c>
      <c r="V185" s="38"/>
      <c r="W185" s="148">
        <f>V185*K185</f>
        <v>0</v>
      </c>
      <c r="X185" s="148">
        <v>0</v>
      </c>
      <c r="Y185" s="148">
        <f>X185*K185</f>
        <v>0</v>
      </c>
      <c r="Z185" s="148">
        <v>0</v>
      </c>
      <c r="AA185" s="149">
        <f>Z185*K185</f>
        <v>0</v>
      </c>
      <c r="AR185" s="21" t="s">
        <v>131</v>
      </c>
      <c r="AT185" s="21" t="s">
        <v>127</v>
      </c>
      <c r="AU185" s="21" t="s">
        <v>91</v>
      </c>
      <c r="AY185" s="21" t="s">
        <v>126</v>
      </c>
      <c r="BE185" s="105">
        <f>IF(U185="základní",N185,0)</f>
        <v>0</v>
      </c>
      <c r="BF185" s="105">
        <f>IF(U185="snížená",N185,0)</f>
        <v>0</v>
      </c>
      <c r="BG185" s="105">
        <f>IF(U185="zákl. přenesená",N185,0)</f>
        <v>0</v>
      </c>
      <c r="BH185" s="105">
        <f>IF(U185="sníž. přenesená",N185,0)</f>
        <v>0</v>
      </c>
      <c r="BI185" s="105">
        <f>IF(U185="nulová",N185,0)</f>
        <v>0</v>
      </c>
      <c r="BJ185" s="21" t="s">
        <v>79</v>
      </c>
      <c r="BK185" s="105">
        <f>ROUND(L185*K185,2)</f>
        <v>0</v>
      </c>
      <c r="BL185" s="21" t="s">
        <v>131</v>
      </c>
      <c r="BM185" s="21" t="s">
        <v>229</v>
      </c>
    </row>
    <row r="186" spans="2:65" s="11" customFormat="1" ht="16.5" customHeight="1">
      <c r="B186" s="158"/>
      <c r="C186" s="159"/>
      <c r="D186" s="159"/>
      <c r="E186" s="160" t="s">
        <v>5</v>
      </c>
      <c r="F186" s="256" t="s">
        <v>142</v>
      </c>
      <c r="G186" s="257"/>
      <c r="H186" s="257"/>
      <c r="I186" s="257"/>
      <c r="J186" s="159"/>
      <c r="K186" s="160" t="s">
        <v>5</v>
      </c>
      <c r="L186" s="159"/>
      <c r="M186" s="159"/>
      <c r="N186" s="159"/>
      <c r="O186" s="159"/>
      <c r="P186" s="159"/>
      <c r="Q186" s="159"/>
      <c r="R186" s="161"/>
      <c r="T186" s="162"/>
      <c r="U186" s="159"/>
      <c r="V186" s="159"/>
      <c r="W186" s="159"/>
      <c r="X186" s="159"/>
      <c r="Y186" s="159"/>
      <c r="Z186" s="159"/>
      <c r="AA186" s="163"/>
      <c r="AT186" s="164" t="s">
        <v>134</v>
      </c>
      <c r="AU186" s="164" t="s">
        <v>91</v>
      </c>
      <c r="AV186" s="11" t="s">
        <v>79</v>
      </c>
      <c r="AW186" s="11" t="s">
        <v>30</v>
      </c>
      <c r="AX186" s="11" t="s">
        <v>71</v>
      </c>
      <c r="AY186" s="164" t="s">
        <v>126</v>
      </c>
    </row>
    <row r="187" spans="2:65" s="10" customFormat="1" ht="16.5" customHeight="1">
      <c r="B187" s="150"/>
      <c r="C187" s="151"/>
      <c r="D187" s="151"/>
      <c r="E187" s="152" t="s">
        <v>5</v>
      </c>
      <c r="F187" s="258" t="s">
        <v>230</v>
      </c>
      <c r="G187" s="259"/>
      <c r="H187" s="259"/>
      <c r="I187" s="259"/>
      <c r="J187" s="151"/>
      <c r="K187" s="153">
        <v>109.741</v>
      </c>
      <c r="L187" s="151"/>
      <c r="M187" s="151"/>
      <c r="N187" s="151"/>
      <c r="O187" s="151"/>
      <c r="P187" s="151"/>
      <c r="Q187" s="151"/>
      <c r="R187" s="154"/>
      <c r="T187" s="155"/>
      <c r="U187" s="151"/>
      <c r="V187" s="151"/>
      <c r="W187" s="151"/>
      <c r="X187" s="151"/>
      <c r="Y187" s="151"/>
      <c r="Z187" s="151"/>
      <c r="AA187" s="156"/>
      <c r="AT187" s="157" t="s">
        <v>134</v>
      </c>
      <c r="AU187" s="157" t="s">
        <v>91</v>
      </c>
      <c r="AV187" s="10" t="s">
        <v>91</v>
      </c>
      <c r="AW187" s="10" t="s">
        <v>30</v>
      </c>
      <c r="AX187" s="10" t="s">
        <v>71</v>
      </c>
      <c r="AY187" s="157" t="s">
        <v>126</v>
      </c>
    </row>
    <row r="188" spans="2:65" s="11" customFormat="1" ht="16.5" customHeight="1">
      <c r="B188" s="158"/>
      <c r="C188" s="159"/>
      <c r="D188" s="159"/>
      <c r="E188" s="160" t="s">
        <v>5</v>
      </c>
      <c r="F188" s="267" t="s">
        <v>144</v>
      </c>
      <c r="G188" s="268"/>
      <c r="H188" s="268"/>
      <c r="I188" s="268"/>
      <c r="J188" s="159"/>
      <c r="K188" s="160" t="s">
        <v>5</v>
      </c>
      <c r="L188" s="159"/>
      <c r="M188" s="159"/>
      <c r="N188" s="159"/>
      <c r="O188" s="159"/>
      <c r="P188" s="159"/>
      <c r="Q188" s="159"/>
      <c r="R188" s="161"/>
      <c r="T188" s="162"/>
      <c r="U188" s="159"/>
      <c r="V188" s="159"/>
      <c r="W188" s="159"/>
      <c r="X188" s="159"/>
      <c r="Y188" s="159"/>
      <c r="Z188" s="159"/>
      <c r="AA188" s="163"/>
      <c r="AT188" s="164" t="s">
        <v>134</v>
      </c>
      <c r="AU188" s="164" t="s">
        <v>91</v>
      </c>
      <c r="AV188" s="11" t="s">
        <v>79</v>
      </c>
      <c r="AW188" s="11" t="s">
        <v>30</v>
      </c>
      <c r="AX188" s="11" t="s">
        <v>71</v>
      </c>
      <c r="AY188" s="164" t="s">
        <v>126</v>
      </c>
    </row>
    <row r="189" spans="2:65" s="10" customFormat="1" ht="16.5" customHeight="1">
      <c r="B189" s="150"/>
      <c r="C189" s="151"/>
      <c r="D189" s="151"/>
      <c r="E189" s="152" t="s">
        <v>5</v>
      </c>
      <c r="F189" s="258" t="s">
        <v>231</v>
      </c>
      <c r="G189" s="259"/>
      <c r="H189" s="259"/>
      <c r="I189" s="259"/>
      <c r="J189" s="151"/>
      <c r="K189" s="153">
        <v>63.372</v>
      </c>
      <c r="L189" s="151"/>
      <c r="M189" s="151"/>
      <c r="N189" s="151"/>
      <c r="O189" s="151"/>
      <c r="P189" s="151"/>
      <c r="Q189" s="151"/>
      <c r="R189" s="154"/>
      <c r="T189" s="155"/>
      <c r="U189" s="151"/>
      <c r="V189" s="151"/>
      <c r="W189" s="151"/>
      <c r="X189" s="151"/>
      <c r="Y189" s="151"/>
      <c r="Z189" s="151"/>
      <c r="AA189" s="156"/>
      <c r="AT189" s="157" t="s">
        <v>134</v>
      </c>
      <c r="AU189" s="157" t="s">
        <v>91</v>
      </c>
      <c r="AV189" s="10" t="s">
        <v>91</v>
      </c>
      <c r="AW189" s="10" t="s">
        <v>30</v>
      </c>
      <c r="AX189" s="10" t="s">
        <v>71</v>
      </c>
      <c r="AY189" s="157" t="s">
        <v>126</v>
      </c>
    </row>
    <row r="190" spans="2:65" s="11" customFormat="1" ht="16.5" customHeight="1">
      <c r="B190" s="158"/>
      <c r="C190" s="159"/>
      <c r="D190" s="159"/>
      <c r="E190" s="160" t="s">
        <v>5</v>
      </c>
      <c r="F190" s="267" t="s">
        <v>146</v>
      </c>
      <c r="G190" s="268"/>
      <c r="H190" s="268"/>
      <c r="I190" s="268"/>
      <c r="J190" s="159"/>
      <c r="K190" s="160" t="s">
        <v>5</v>
      </c>
      <c r="L190" s="159"/>
      <c r="M190" s="159"/>
      <c r="N190" s="159"/>
      <c r="O190" s="159"/>
      <c r="P190" s="159"/>
      <c r="Q190" s="159"/>
      <c r="R190" s="161"/>
      <c r="T190" s="162"/>
      <c r="U190" s="159"/>
      <c r="V190" s="159"/>
      <c r="W190" s="159"/>
      <c r="X190" s="159"/>
      <c r="Y190" s="159"/>
      <c r="Z190" s="159"/>
      <c r="AA190" s="163"/>
      <c r="AT190" s="164" t="s">
        <v>134</v>
      </c>
      <c r="AU190" s="164" t="s">
        <v>91</v>
      </c>
      <c r="AV190" s="11" t="s">
        <v>79</v>
      </c>
      <c r="AW190" s="11" t="s">
        <v>30</v>
      </c>
      <c r="AX190" s="11" t="s">
        <v>71</v>
      </c>
      <c r="AY190" s="164" t="s">
        <v>126</v>
      </c>
    </row>
    <row r="191" spans="2:65" s="10" customFormat="1" ht="16.5" customHeight="1">
      <c r="B191" s="150"/>
      <c r="C191" s="151"/>
      <c r="D191" s="151"/>
      <c r="E191" s="152" t="s">
        <v>5</v>
      </c>
      <c r="F191" s="258" t="s">
        <v>232</v>
      </c>
      <c r="G191" s="259"/>
      <c r="H191" s="259"/>
      <c r="I191" s="259"/>
      <c r="J191" s="151"/>
      <c r="K191" s="153">
        <v>9.8569999999999993</v>
      </c>
      <c r="L191" s="151"/>
      <c r="M191" s="151"/>
      <c r="N191" s="151"/>
      <c r="O191" s="151"/>
      <c r="P191" s="151"/>
      <c r="Q191" s="151"/>
      <c r="R191" s="154"/>
      <c r="T191" s="155"/>
      <c r="U191" s="151"/>
      <c r="V191" s="151"/>
      <c r="W191" s="151"/>
      <c r="X191" s="151"/>
      <c r="Y191" s="151"/>
      <c r="Z191" s="151"/>
      <c r="AA191" s="156"/>
      <c r="AT191" s="157" t="s">
        <v>134</v>
      </c>
      <c r="AU191" s="157" t="s">
        <v>91</v>
      </c>
      <c r="AV191" s="10" t="s">
        <v>91</v>
      </c>
      <c r="AW191" s="10" t="s">
        <v>30</v>
      </c>
      <c r="AX191" s="10" t="s">
        <v>71</v>
      </c>
      <c r="AY191" s="157" t="s">
        <v>126</v>
      </c>
    </row>
    <row r="192" spans="2:65" s="12" customFormat="1" ht="16.5" customHeight="1">
      <c r="B192" s="165"/>
      <c r="C192" s="166"/>
      <c r="D192" s="166"/>
      <c r="E192" s="167" t="s">
        <v>5</v>
      </c>
      <c r="F192" s="269" t="s">
        <v>148</v>
      </c>
      <c r="G192" s="270"/>
      <c r="H192" s="270"/>
      <c r="I192" s="270"/>
      <c r="J192" s="166"/>
      <c r="K192" s="168">
        <v>182.97</v>
      </c>
      <c r="L192" s="166"/>
      <c r="M192" s="166"/>
      <c r="N192" s="166"/>
      <c r="O192" s="166"/>
      <c r="P192" s="166"/>
      <c r="Q192" s="166"/>
      <c r="R192" s="169"/>
      <c r="T192" s="170"/>
      <c r="U192" s="166"/>
      <c r="V192" s="166"/>
      <c r="W192" s="166"/>
      <c r="X192" s="166"/>
      <c r="Y192" s="166"/>
      <c r="Z192" s="166"/>
      <c r="AA192" s="171"/>
      <c r="AT192" s="172" t="s">
        <v>134</v>
      </c>
      <c r="AU192" s="172" t="s">
        <v>91</v>
      </c>
      <c r="AV192" s="12" t="s">
        <v>131</v>
      </c>
      <c r="AW192" s="12" t="s">
        <v>30</v>
      </c>
      <c r="AX192" s="12" t="s">
        <v>79</v>
      </c>
      <c r="AY192" s="172" t="s">
        <v>126</v>
      </c>
    </row>
    <row r="193" spans="2:65" s="1" customFormat="1" ht="38.25" customHeight="1">
      <c r="B193" s="123"/>
      <c r="C193" s="143" t="s">
        <v>233</v>
      </c>
      <c r="D193" s="143" t="s">
        <v>127</v>
      </c>
      <c r="E193" s="144" t="s">
        <v>234</v>
      </c>
      <c r="F193" s="245" t="s">
        <v>235</v>
      </c>
      <c r="G193" s="245"/>
      <c r="H193" s="245"/>
      <c r="I193" s="245"/>
      <c r="J193" s="145" t="s">
        <v>151</v>
      </c>
      <c r="K193" s="146">
        <v>357.815</v>
      </c>
      <c r="L193" s="246">
        <v>0</v>
      </c>
      <c r="M193" s="246"/>
      <c r="N193" s="247">
        <f>ROUND(L193*K193,2)</f>
        <v>0</v>
      </c>
      <c r="O193" s="247"/>
      <c r="P193" s="247"/>
      <c r="Q193" s="247"/>
      <c r="R193" s="124"/>
      <c r="T193" s="147" t="s">
        <v>5</v>
      </c>
      <c r="U193" s="46" t="s">
        <v>36</v>
      </c>
      <c r="V193" s="38"/>
      <c r="W193" s="148">
        <f>V193*K193</f>
        <v>0</v>
      </c>
      <c r="X193" s="148">
        <v>0</v>
      </c>
      <c r="Y193" s="148">
        <f>X193*K193</f>
        <v>0</v>
      </c>
      <c r="Z193" s="148">
        <v>0</v>
      </c>
      <c r="AA193" s="149">
        <f>Z193*K193</f>
        <v>0</v>
      </c>
      <c r="AR193" s="21" t="s">
        <v>131</v>
      </c>
      <c r="AT193" s="21" t="s">
        <v>127</v>
      </c>
      <c r="AU193" s="21" t="s">
        <v>91</v>
      </c>
      <c r="AY193" s="21" t="s">
        <v>126</v>
      </c>
      <c r="BE193" s="105">
        <f>IF(U193="základní",N193,0)</f>
        <v>0</v>
      </c>
      <c r="BF193" s="105">
        <f>IF(U193="snížená",N193,0)</f>
        <v>0</v>
      </c>
      <c r="BG193" s="105">
        <f>IF(U193="zákl. přenesená",N193,0)</f>
        <v>0</v>
      </c>
      <c r="BH193" s="105">
        <f>IF(U193="sníž. přenesená",N193,0)</f>
        <v>0</v>
      </c>
      <c r="BI193" s="105">
        <f>IF(U193="nulová",N193,0)</f>
        <v>0</v>
      </c>
      <c r="BJ193" s="21" t="s">
        <v>79</v>
      </c>
      <c r="BK193" s="105">
        <f>ROUND(L193*K193,2)</f>
        <v>0</v>
      </c>
      <c r="BL193" s="21" t="s">
        <v>131</v>
      </c>
      <c r="BM193" s="21" t="s">
        <v>236</v>
      </c>
    </row>
    <row r="194" spans="2:65" s="11" customFormat="1" ht="16.5" customHeight="1">
      <c r="B194" s="158"/>
      <c r="C194" s="159"/>
      <c r="D194" s="159"/>
      <c r="E194" s="160" t="s">
        <v>5</v>
      </c>
      <c r="F194" s="256" t="s">
        <v>223</v>
      </c>
      <c r="G194" s="257"/>
      <c r="H194" s="257"/>
      <c r="I194" s="257"/>
      <c r="J194" s="159"/>
      <c r="K194" s="160" t="s">
        <v>5</v>
      </c>
      <c r="L194" s="159"/>
      <c r="M194" s="159"/>
      <c r="N194" s="159"/>
      <c r="O194" s="159"/>
      <c r="P194" s="159"/>
      <c r="Q194" s="159"/>
      <c r="R194" s="161"/>
      <c r="T194" s="162"/>
      <c r="U194" s="159"/>
      <c r="V194" s="159"/>
      <c r="W194" s="159"/>
      <c r="X194" s="159"/>
      <c r="Y194" s="159"/>
      <c r="Z194" s="159"/>
      <c r="AA194" s="163"/>
      <c r="AT194" s="164" t="s">
        <v>134</v>
      </c>
      <c r="AU194" s="164" t="s">
        <v>91</v>
      </c>
      <c r="AV194" s="11" t="s">
        <v>79</v>
      </c>
      <c r="AW194" s="11" t="s">
        <v>30</v>
      </c>
      <c r="AX194" s="11" t="s">
        <v>71</v>
      </c>
      <c r="AY194" s="164" t="s">
        <v>126</v>
      </c>
    </row>
    <row r="195" spans="2:65" s="10" customFormat="1" ht="16.5" customHeight="1">
      <c r="B195" s="150"/>
      <c r="C195" s="151"/>
      <c r="D195" s="151"/>
      <c r="E195" s="152" t="s">
        <v>5</v>
      </c>
      <c r="F195" s="258" t="s">
        <v>237</v>
      </c>
      <c r="G195" s="259"/>
      <c r="H195" s="259"/>
      <c r="I195" s="259"/>
      <c r="J195" s="151"/>
      <c r="K195" s="153">
        <v>305.39100000000002</v>
      </c>
      <c r="L195" s="151"/>
      <c r="M195" s="151"/>
      <c r="N195" s="151"/>
      <c r="O195" s="151"/>
      <c r="P195" s="151"/>
      <c r="Q195" s="151"/>
      <c r="R195" s="154"/>
      <c r="T195" s="155"/>
      <c r="U195" s="151"/>
      <c r="V195" s="151"/>
      <c r="W195" s="151"/>
      <c r="X195" s="151"/>
      <c r="Y195" s="151"/>
      <c r="Z195" s="151"/>
      <c r="AA195" s="156"/>
      <c r="AT195" s="157" t="s">
        <v>134</v>
      </c>
      <c r="AU195" s="157" t="s">
        <v>91</v>
      </c>
      <c r="AV195" s="10" t="s">
        <v>91</v>
      </c>
      <c r="AW195" s="10" t="s">
        <v>30</v>
      </c>
      <c r="AX195" s="10" t="s">
        <v>71</v>
      </c>
      <c r="AY195" s="157" t="s">
        <v>126</v>
      </c>
    </row>
    <row r="196" spans="2:65" s="11" customFormat="1" ht="16.5" customHeight="1">
      <c r="B196" s="158"/>
      <c r="C196" s="159"/>
      <c r="D196" s="159"/>
      <c r="E196" s="160" t="s">
        <v>5</v>
      </c>
      <c r="F196" s="267" t="s">
        <v>186</v>
      </c>
      <c r="G196" s="268"/>
      <c r="H196" s="268"/>
      <c r="I196" s="268"/>
      <c r="J196" s="159"/>
      <c r="K196" s="160" t="s">
        <v>5</v>
      </c>
      <c r="L196" s="159"/>
      <c r="M196" s="159"/>
      <c r="N196" s="159"/>
      <c r="O196" s="159"/>
      <c r="P196" s="159"/>
      <c r="Q196" s="159"/>
      <c r="R196" s="161"/>
      <c r="T196" s="162"/>
      <c r="U196" s="159"/>
      <c r="V196" s="159"/>
      <c r="W196" s="159"/>
      <c r="X196" s="159"/>
      <c r="Y196" s="159"/>
      <c r="Z196" s="159"/>
      <c r="AA196" s="163"/>
      <c r="AT196" s="164" t="s">
        <v>134</v>
      </c>
      <c r="AU196" s="164" t="s">
        <v>91</v>
      </c>
      <c r="AV196" s="11" t="s">
        <v>79</v>
      </c>
      <c r="AW196" s="11" t="s">
        <v>30</v>
      </c>
      <c r="AX196" s="11" t="s">
        <v>71</v>
      </c>
      <c r="AY196" s="164" t="s">
        <v>126</v>
      </c>
    </row>
    <row r="197" spans="2:65" s="10" customFormat="1" ht="16.5" customHeight="1">
      <c r="B197" s="150"/>
      <c r="C197" s="151"/>
      <c r="D197" s="151"/>
      <c r="E197" s="152" t="s">
        <v>5</v>
      </c>
      <c r="F197" s="258" t="s">
        <v>238</v>
      </c>
      <c r="G197" s="259"/>
      <c r="H197" s="259"/>
      <c r="I197" s="259"/>
      <c r="J197" s="151"/>
      <c r="K197" s="153">
        <v>52.423999999999999</v>
      </c>
      <c r="L197" s="151"/>
      <c r="M197" s="151"/>
      <c r="N197" s="151"/>
      <c r="O197" s="151"/>
      <c r="P197" s="151"/>
      <c r="Q197" s="151"/>
      <c r="R197" s="154"/>
      <c r="T197" s="155"/>
      <c r="U197" s="151"/>
      <c r="V197" s="151"/>
      <c r="W197" s="151"/>
      <c r="X197" s="151"/>
      <c r="Y197" s="151"/>
      <c r="Z197" s="151"/>
      <c r="AA197" s="156"/>
      <c r="AT197" s="157" t="s">
        <v>134</v>
      </c>
      <c r="AU197" s="157" t="s">
        <v>91</v>
      </c>
      <c r="AV197" s="10" t="s">
        <v>91</v>
      </c>
      <c r="AW197" s="10" t="s">
        <v>30</v>
      </c>
      <c r="AX197" s="10" t="s">
        <v>71</v>
      </c>
      <c r="AY197" s="157" t="s">
        <v>126</v>
      </c>
    </row>
    <row r="198" spans="2:65" s="12" customFormat="1" ht="16.5" customHeight="1">
      <c r="B198" s="165"/>
      <c r="C198" s="166"/>
      <c r="D198" s="166"/>
      <c r="E198" s="167" t="s">
        <v>5</v>
      </c>
      <c r="F198" s="269" t="s">
        <v>148</v>
      </c>
      <c r="G198" s="270"/>
      <c r="H198" s="270"/>
      <c r="I198" s="270"/>
      <c r="J198" s="166"/>
      <c r="K198" s="168">
        <v>357.815</v>
      </c>
      <c r="L198" s="166"/>
      <c r="M198" s="166"/>
      <c r="N198" s="166"/>
      <c r="O198" s="166"/>
      <c r="P198" s="166"/>
      <c r="Q198" s="166"/>
      <c r="R198" s="169"/>
      <c r="T198" s="170"/>
      <c r="U198" s="166"/>
      <c r="V198" s="166"/>
      <c r="W198" s="166"/>
      <c r="X198" s="166"/>
      <c r="Y198" s="166"/>
      <c r="Z198" s="166"/>
      <c r="AA198" s="171"/>
      <c r="AT198" s="172" t="s">
        <v>134</v>
      </c>
      <c r="AU198" s="172" t="s">
        <v>91</v>
      </c>
      <c r="AV198" s="12" t="s">
        <v>131</v>
      </c>
      <c r="AW198" s="12" t="s">
        <v>30</v>
      </c>
      <c r="AX198" s="12" t="s">
        <v>79</v>
      </c>
      <c r="AY198" s="172" t="s">
        <v>126</v>
      </c>
    </row>
    <row r="199" spans="2:65" s="1" customFormat="1" ht="38.25" customHeight="1">
      <c r="B199" s="123"/>
      <c r="C199" s="143" t="s">
        <v>239</v>
      </c>
      <c r="D199" s="143" t="s">
        <v>127</v>
      </c>
      <c r="E199" s="144" t="s">
        <v>240</v>
      </c>
      <c r="F199" s="245" t="s">
        <v>241</v>
      </c>
      <c r="G199" s="245"/>
      <c r="H199" s="245"/>
      <c r="I199" s="245"/>
      <c r="J199" s="145" t="s">
        <v>242</v>
      </c>
      <c r="K199" s="146">
        <v>329.346</v>
      </c>
      <c r="L199" s="246">
        <v>0</v>
      </c>
      <c r="M199" s="246"/>
      <c r="N199" s="247">
        <f>ROUND(L199*K199,2)</f>
        <v>0</v>
      </c>
      <c r="O199" s="247"/>
      <c r="P199" s="247"/>
      <c r="Q199" s="247"/>
      <c r="R199" s="124"/>
      <c r="T199" s="147" t="s">
        <v>5</v>
      </c>
      <c r="U199" s="46" t="s">
        <v>36</v>
      </c>
      <c r="V199" s="38"/>
      <c r="W199" s="148">
        <f>V199*K199</f>
        <v>0</v>
      </c>
      <c r="X199" s="148">
        <v>0</v>
      </c>
      <c r="Y199" s="148">
        <f>X199*K199</f>
        <v>0</v>
      </c>
      <c r="Z199" s="148">
        <v>0</v>
      </c>
      <c r="AA199" s="149">
        <f>Z199*K199</f>
        <v>0</v>
      </c>
      <c r="AR199" s="21" t="s">
        <v>131</v>
      </c>
      <c r="AT199" s="21" t="s">
        <v>127</v>
      </c>
      <c r="AU199" s="21" t="s">
        <v>91</v>
      </c>
      <c r="AY199" s="21" t="s">
        <v>126</v>
      </c>
      <c r="BE199" s="105">
        <f>IF(U199="základní",N199,0)</f>
        <v>0</v>
      </c>
      <c r="BF199" s="105">
        <f>IF(U199="snížená",N199,0)</f>
        <v>0</v>
      </c>
      <c r="BG199" s="105">
        <f>IF(U199="zákl. přenesená",N199,0)</f>
        <v>0</v>
      </c>
      <c r="BH199" s="105">
        <f>IF(U199="sníž. přenesená",N199,0)</f>
        <v>0</v>
      </c>
      <c r="BI199" s="105">
        <f>IF(U199="nulová",N199,0)</f>
        <v>0</v>
      </c>
      <c r="BJ199" s="21" t="s">
        <v>79</v>
      </c>
      <c r="BK199" s="105">
        <f>ROUND(L199*K199,2)</f>
        <v>0</v>
      </c>
      <c r="BL199" s="21" t="s">
        <v>131</v>
      </c>
      <c r="BM199" s="21" t="s">
        <v>243</v>
      </c>
    </row>
    <row r="200" spans="2:65" s="10" customFormat="1" ht="16.5" customHeight="1">
      <c r="B200" s="150"/>
      <c r="C200" s="151"/>
      <c r="D200" s="151"/>
      <c r="E200" s="152" t="s">
        <v>5</v>
      </c>
      <c r="F200" s="263" t="s">
        <v>244</v>
      </c>
      <c r="G200" s="264"/>
      <c r="H200" s="264"/>
      <c r="I200" s="264"/>
      <c r="J200" s="151"/>
      <c r="K200" s="153">
        <v>329.346</v>
      </c>
      <c r="L200" s="151"/>
      <c r="M200" s="151"/>
      <c r="N200" s="151"/>
      <c r="O200" s="151"/>
      <c r="P200" s="151"/>
      <c r="Q200" s="151"/>
      <c r="R200" s="154"/>
      <c r="T200" s="155"/>
      <c r="U200" s="151"/>
      <c r="V200" s="151"/>
      <c r="W200" s="151"/>
      <c r="X200" s="151"/>
      <c r="Y200" s="151"/>
      <c r="Z200" s="151"/>
      <c r="AA200" s="156"/>
      <c r="AT200" s="157" t="s">
        <v>134</v>
      </c>
      <c r="AU200" s="157" t="s">
        <v>91</v>
      </c>
      <c r="AV200" s="10" t="s">
        <v>91</v>
      </c>
      <c r="AW200" s="10" t="s">
        <v>30</v>
      </c>
      <c r="AX200" s="10" t="s">
        <v>79</v>
      </c>
      <c r="AY200" s="157" t="s">
        <v>126</v>
      </c>
    </row>
    <row r="201" spans="2:65" s="1" customFormat="1" ht="25.5" customHeight="1">
      <c r="B201" s="123"/>
      <c r="C201" s="143" t="s">
        <v>245</v>
      </c>
      <c r="D201" s="143" t="s">
        <v>127</v>
      </c>
      <c r="E201" s="144" t="s">
        <v>246</v>
      </c>
      <c r="F201" s="245" t="s">
        <v>247</v>
      </c>
      <c r="G201" s="245"/>
      <c r="H201" s="245"/>
      <c r="I201" s="245"/>
      <c r="J201" s="145" t="s">
        <v>151</v>
      </c>
      <c r="K201" s="146">
        <v>540.78499999999997</v>
      </c>
      <c r="L201" s="246">
        <v>0</v>
      </c>
      <c r="M201" s="246"/>
      <c r="N201" s="247">
        <f>ROUND(L201*K201,2)</f>
        <v>0</v>
      </c>
      <c r="O201" s="247"/>
      <c r="P201" s="247"/>
      <c r="Q201" s="247"/>
      <c r="R201" s="124"/>
      <c r="T201" s="147" t="s">
        <v>5</v>
      </c>
      <c r="U201" s="46" t="s">
        <v>36</v>
      </c>
      <c r="V201" s="38"/>
      <c r="W201" s="148">
        <f>V201*K201</f>
        <v>0</v>
      </c>
      <c r="X201" s="148">
        <v>0</v>
      </c>
      <c r="Y201" s="148">
        <f>X201*K201</f>
        <v>0</v>
      </c>
      <c r="Z201" s="148">
        <v>0</v>
      </c>
      <c r="AA201" s="149">
        <f>Z201*K201</f>
        <v>0</v>
      </c>
      <c r="AR201" s="21" t="s">
        <v>131</v>
      </c>
      <c r="AT201" s="21" t="s">
        <v>127</v>
      </c>
      <c r="AU201" s="21" t="s">
        <v>91</v>
      </c>
      <c r="AY201" s="21" t="s">
        <v>126</v>
      </c>
      <c r="BE201" s="105">
        <f>IF(U201="základní",N201,0)</f>
        <v>0</v>
      </c>
      <c r="BF201" s="105">
        <f>IF(U201="snížená",N201,0)</f>
        <v>0</v>
      </c>
      <c r="BG201" s="105">
        <f>IF(U201="zákl. přenesená",N201,0)</f>
        <v>0</v>
      </c>
      <c r="BH201" s="105">
        <f>IF(U201="sníž. přenesená",N201,0)</f>
        <v>0</v>
      </c>
      <c r="BI201" s="105">
        <f>IF(U201="nulová",N201,0)</f>
        <v>0</v>
      </c>
      <c r="BJ201" s="21" t="s">
        <v>79</v>
      </c>
      <c r="BK201" s="105">
        <f>ROUND(L201*K201,2)</f>
        <v>0</v>
      </c>
      <c r="BL201" s="21" t="s">
        <v>131</v>
      </c>
      <c r="BM201" s="21" t="s">
        <v>248</v>
      </c>
    </row>
    <row r="202" spans="2:65" s="11" customFormat="1" ht="16.5" customHeight="1">
      <c r="B202" s="158"/>
      <c r="C202" s="159"/>
      <c r="D202" s="159"/>
      <c r="E202" s="160" t="s">
        <v>5</v>
      </c>
      <c r="F202" s="256" t="s">
        <v>249</v>
      </c>
      <c r="G202" s="257"/>
      <c r="H202" s="257"/>
      <c r="I202" s="257"/>
      <c r="J202" s="159"/>
      <c r="K202" s="160" t="s">
        <v>5</v>
      </c>
      <c r="L202" s="159"/>
      <c r="M202" s="159"/>
      <c r="N202" s="159"/>
      <c r="O202" s="159"/>
      <c r="P202" s="159"/>
      <c r="Q202" s="159"/>
      <c r="R202" s="161"/>
      <c r="T202" s="162"/>
      <c r="U202" s="159"/>
      <c r="V202" s="159"/>
      <c r="W202" s="159"/>
      <c r="X202" s="159"/>
      <c r="Y202" s="159"/>
      <c r="Z202" s="159"/>
      <c r="AA202" s="163"/>
      <c r="AT202" s="164" t="s">
        <v>134</v>
      </c>
      <c r="AU202" s="164" t="s">
        <v>91</v>
      </c>
      <c r="AV202" s="11" t="s">
        <v>79</v>
      </c>
      <c r="AW202" s="11" t="s">
        <v>30</v>
      </c>
      <c r="AX202" s="11" t="s">
        <v>71</v>
      </c>
      <c r="AY202" s="164" t="s">
        <v>126</v>
      </c>
    </row>
    <row r="203" spans="2:65" s="10" customFormat="1" ht="16.5" customHeight="1">
      <c r="B203" s="150"/>
      <c r="C203" s="151"/>
      <c r="D203" s="151"/>
      <c r="E203" s="152" t="s">
        <v>5</v>
      </c>
      <c r="F203" s="258" t="s">
        <v>250</v>
      </c>
      <c r="G203" s="259"/>
      <c r="H203" s="259"/>
      <c r="I203" s="259"/>
      <c r="J203" s="151"/>
      <c r="K203" s="153">
        <v>357.815</v>
      </c>
      <c r="L203" s="151"/>
      <c r="M203" s="151"/>
      <c r="N203" s="151"/>
      <c r="O203" s="151"/>
      <c r="P203" s="151"/>
      <c r="Q203" s="151"/>
      <c r="R203" s="154"/>
      <c r="T203" s="155"/>
      <c r="U203" s="151"/>
      <c r="V203" s="151"/>
      <c r="W203" s="151"/>
      <c r="X203" s="151"/>
      <c r="Y203" s="151"/>
      <c r="Z203" s="151"/>
      <c r="AA203" s="156"/>
      <c r="AT203" s="157" t="s">
        <v>134</v>
      </c>
      <c r="AU203" s="157" t="s">
        <v>91</v>
      </c>
      <c r="AV203" s="10" t="s">
        <v>91</v>
      </c>
      <c r="AW203" s="10" t="s">
        <v>30</v>
      </c>
      <c r="AX203" s="10" t="s">
        <v>71</v>
      </c>
      <c r="AY203" s="157" t="s">
        <v>126</v>
      </c>
    </row>
    <row r="204" spans="2:65" s="11" customFormat="1" ht="16.5" customHeight="1">
      <c r="B204" s="158"/>
      <c r="C204" s="159"/>
      <c r="D204" s="159"/>
      <c r="E204" s="160" t="s">
        <v>5</v>
      </c>
      <c r="F204" s="267" t="s">
        <v>251</v>
      </c>
      <c r="G204" s="268"/>
      <c r="H204" s="268"/>
      <c r="I204" s="268"/>
      <c r="J204" s="159"/>
      <c r="K204" s="160" t="s">
        <v>5</v>
      </c>
      <c r="L204" s="159"/>
      <c r="M204" s="159"/>
      <c r="N204" s="159"/>
      <c r="O204" s="159"/>
      <c r="P204" s="159"/>
      <c r="Q204" s="159"/>
      <c r="R204" s="161"/>
      <c r="T204" s="162"/>
      <c r="U204" s="159"/>
      <c r="V204" s="159"/>
      <c r="W204" s="159"/>
      <c r="X204" s="159"/>
      <c r="Y204" s="159"/>
      <c r="Z204" s="159"/>
      <c r="AA204" s="163"/>
      <c r="AT204" s="164" t="s">
        <v>134</v>
      </c>
      <c r="AU204" s="164" t="s">
        <v>91</v>
      </c>
      <c r="AV204" s="11" t="s">
        <v>79</v>
      </c>
      <c r="AW204" s="11" t="s">
        <v>30</v>
      </c>
      <c r="AX204" s="11" t="s">
        <v>71</v>
      </c>
      <c r="AY204" s="164" t="s">
        <v>126</v>
      </c>
    </row>
    <row r="205" spans="2:65" s="10" customFormat="1" ht="16.5" customHeight="1">
      <c r="B205" s="150"/>
      <c r="C205" s="151"/>
      <c r="D205" s="151"/>
      <c r="E205" s="152" t="s">
        <v>5</v>
      </c>
      <c r="F205" s="258" t="s">
        <v>252</v>
      </c>
      <c r="G205" s="259"/>
      <c r="H205" s="259"/>
      <c r="I205" s="259"/>
      <c r="J205" s="151"/>
      <c r="K205" s="153">
        <v>182.97</v>
      </c>
      <c r="L205" s="151"/>
      <c r="M205" s="151"/>
      <c r="N205" s="151"/>
      <c r="O205" s="151"/>
      <c r="P205" s="151"/>
      <c r="Q205" s="151"/>
      <c r="R205" s="154"/>
      <c r="T205" s="155"/>
      <c r="U205" s="151"/>
      <c r="V205" s="151"/>
      <c r="W205" s="151"/>
      <c r="X205" s="151"/>
      <c r="Y205" s="151"/>
      <c r="Z205" s="151"/>
      <c r="AA205" s="156"/>
      <c r="AT205" s="157" t="s">
        <v>134</v>
      </c>
      <c r="AU205" s="157" t="s">
        <v>91</v>
      </c>
      <c r="AV205" s="10" t="s">
        <v>91</v>
      </c>
      <c r="AW205" s="10" t="s">
        <v>30</v>
      </c>
      <c r="AX205" s="10" t="s">
        <v>71</v>
      </c>
      <c r="AY205" s="157" t="s">
        <v>126</v>
      </c>
    </row>
    <row r="206" spans="2:65" s="12" customFormat="1" ht="16.5" customHeight="1">
      <c r="B206" s="165"/>
      <c r="C206" s="166"/>
      <c r="D206" s="166"/>
      <c r="E206" s="167" t="s">
        <v>5</v>
      </c>
      <c r="F206" s="269" t="s">
        <v>148</v>
      </c>
      <c r="G206" s="270"/>
      <c r="H206" s="270"/>
      <c r="I206" s="270"/>
      <c r="J206" s="166"/>
      <c r="K206" s="168">
        <v>540.78499999999997</v>
      </c>
      <c r="L206" s="166"/>
      <c r="M206" s="166"/>
      <c r="N206" s="166"/>
      <c r="O206" s="166"/>
      <c r="P206" s="166"/>
      <c r="Q206" s="166"/>
      <c r="R206" s="169"/>
      <c r="T206" s="170"/>
      <c r="U206" s="166"/>
      <c r="V206" s="166"/>
      <c r="W206" s="166"/>
      <c r="X206" s="166"/>
      <c r="Y206" s="166"/>
      <c r="Z206" s="166"/>
      <c r="AA206" s="171"/>
      <c r="AT206" s="172" t="s">
        <v>134</v>
      </c>
      <c r="AU206" s="172" t="s">
        <v>91</v>
      </c>
      <c r="AV206" s="12" t="s">
        <v>131</v>
      </c>
      <c r="AW206" s="12" t="s">
        <v>30</v>
      </c>
      <c r="AX206" s="12" t="s">
        <v>79</v>
      </c>
      <c r="AY206" s="172" t="s">
        <v>126</v>
      </c>
    </row>
    <row r="207" spans="2:65" s="1" customFormat="1" ht="25.5" customHeight="1">
      <c r="B207" s="123"/>
      <c r="C207" s="143" t="s">
        <v>253</v>
      </c>
      <c r="D207" s="143" t="s">
        <v>127</v>
      </c>
      <c r="E207" s="144" t="s">
        <v>254</v>
      </c>
      <c r="F207" s="245" t="s">
        <v>255</v>
      </c>
      <c r="G207" s="245"/>
      <c r="H207" s="245"/>
      <c r="I207" s="245"/>
      <c r="J207" s="145" t="s">
        <v>151</v>
      </c>
      <c r="K207" s="146">
        <v>305.39100000000002</v>
      </c>
      <c r="L207" s="246">
        <v>0</v>
      </c>
      <c r="M207" s="246"/>
      <c r="N207" s="247">
        <f>ROUND(L207*K207,2)</f>
        <v>0</v>
      </c>
      <c r="O207" s="247"/>
      <c r="P207" s="247"/>
      <c r="Q207" s="247"/>
      <c r="R207" s="124"/>
      <c r="T207" s="147" t="s">
        <v>5</v>
      </c>
      <c r="U207" s="46" t="s">
        <v>36</v>
      </c>
      <c r="V207" s="38"/>
      <c r="W207" s="148">
        <f>V207*K207</f>
        <v>0</v>
      </c>
      <c r="X207" s="148">
        <v>0</v>
      </c>
      <c r="Y207" s="148">
        <f>X207*K207</f>
        <v>0</v>
      </c>
      <c r="Z207" s="148">
        <v>0</v>
      </c>
      <c r="AA207" s="149">
        <f>Z207*K207</f>
        <v>0</v>
      </c>
      <c r="AR207" s="21" t="s">
        <v>131</v>
      </c>
      <c r="AT207" s="21" t="s">
        <v>127</v>
      </c>
      <c r="AU207" s="21" t="s">
        <v>91</v>
      </c>
      <c r="AY207" s="21" t="s">
        <v>126</v>
      </c>
      <c r="BE207" s="105">
        <f>IF(U207="základní",N207,0)</f>
        <v>0</v>
      </c>
      <c r="BF207" s="105">
        <f>IF(U207="snížená",N207,0)</f>
        <v>0</v>
      </c>
      <c r="BG207" s="105">
        <f>IF(U207="zákl. přenesená",N207,0)</f>
        <v>0</v>
      </c>
      <c r="BH207" s="105">
        <f>IF(U207="sníž. přenesená",N207,0)</f>
        <v>0</v>
      </c>
      <c r="BI207" s="105">
        <f>IF(U207="nulová",N207,0)</f>
        <v>0</v>
      </c>
      <c r="BJ207" s="21" t="s">
        <v>79</v>
      </c>
      <c r="BK207" s="105">
        <f>ROUND(L207*K207,2)</f>
        <v>0</v>
      </c>
      <c r="BL207" s="21" t="s">
        <v>131</v>
      </c>
      <c r="BM207" s="21" t="s">
        <v>256</v>
      </c>
    </row>
    <row r="208" spans="2:65" s="1" customFormat="1" ht="24" customHeight="1">
      <c r="B208" s="37"/>
      <c r="C208" s="38"/>
      <c r="D208" s="38"/>
      <c r="E208" s="38"/>
      <c r="F208" s="265" t="s">
        <v>257</v>
      </c>
      <c r="G208" s="266"/>
      <c r="H208" s="266"/>
      <c r="I208" s="266"/>
      <c r="J208" s="38"/>
      <c r="K208" s="38"/>
      <c r="L208" s="38"/>
      <c r="M208" s="38"/>
      <c r="N208" s="38"/>
      <c r="O208" s="38"/>
      <c r="P208" s="38"/>
      <c r="Q208" s="38"/>
      <c r="R208" s="39"/>
      <c r="T208" s="173"/>
      <c r="U208" s="38"/>
      <c r="V208" s="38"/>
      <c r="W208" s="38"/>
      <c r="X208" s="38"/>
      <c r="Y208" s="38"/>
      <c r="Z208" s="38"/>
      <c r="AA208" s="76"/>
      <c r="AT208" s="21" t="s">
        <v>222</v>
      </c>
      <c r="AU208" s="21" t="s">
        <v>91</v>
      </c>
    </row>
    <row r="209" spans="2:65" s="11" customFormat="1" ht="16.5" customHeight="1">
      <c r="B209" s="158"/>
      <c r="C209" s="159"/>
      <c r="D209" s="159"/>
      <c r="E209" s="160" t="s">
        <v>5</v>
      </c>
      <c r="F209" s="267" t="s">
        <v>258</v>
      </c>
      <c r="G209" s="268"/>
      <c r="H209" s="268"/>
      <c r="I209" s="268"/>
      <c r="J209" s="159"/>
      <c r="K209" s="160" t="s">
        <v>5</v>
      </c>
      <c r="L209" s="159"/>
      <c r="M209" s="159"/>
      <c r="N209" s="159"/>
      <c r="O209" s="159"/>
      <c r="P209" s="159"/>
      <c r="Q209" s="159"/>
      <c r="R209" s="161"/>
      <c r="T209" s="162"/>
      <c r="U209" s="159"/>
      <c r="V209" s="159"/>
      <c r="W209" s="159"/>
      <c r="X209" s="159"/>
      <c r="Y209" s="159"/>
      <c r="Z209" s="159"/>
      <c r="AA209" s="163"/>
      <c r="AT209" s="164" t="s">
        <v>134</v>
      </c>
      <c r="AU209" s="164" t="s">
        <v>91</v>
      </c>
      <c r="AV209" s="11" t="s">
        <v>79</v>
      </c>
      <c r="AW209" s="11" t="s">
        <v>30</v>
      </c>
      <c r="AX209" s="11" t="s">
        <v>71</v>
      </c>
      <c r="AY209" s="164" t="s">
        <v>126</v>
      </c>
    </row>
    <row r="210" spans="2:65" s="10" customFormat="1" ht="16.5" customHeight="1">
      <c r="B210" s="150"/>
      <c r="C210" s="151"/>
      <c r="D210" s="151"/>
      <c r="E210" s="152" t="s">
        <v>5</v>
      </c>
      <c r="F210" s="258" t="s">
        <v>259</v>
      </c>
      <c r="G210" s="259"/>
      <c r="H210" s="259"/>
      <c r="I210" s="259"/>
      <c r="J210" s="151"/>
      <c r="K210" s="153">
        <v>221.702</v>
      </c>
      <c r="L210" s="151"/>
      <c r="M210" s="151"/>
      <c r="N210" s="151"/>
      <c r="O210" s="151"/>
      <c r="P210" s="151"/>
      <c r="Q210" s="151"/>
      <c r="R210" s="154"/>
      <c r="T210" s="155"/>
      <c r="U210" s="151"/>
      <c r="V210" s="151"/>
      <c r="W210" s="151"/>
      <c r="X210" s="151"/>
      <c r="Y210" s="151"/>
      <c r="Z210" s="151"/>
      <c r="AA210" s="156"/>
      <c r="AT210" s="157" t="s">
        <v>134</v>
      </c>
      <c r="AU210" s="157" t="s">
        <v>91</v>
      </c>
      <c r="AV210" s="10" t="s">
        <v>91</v>
      </c>
      <c r="AW210" s="10" t="s">
        <v>30</v>
      </c>
      <c r="AX210" s="10" t="s">
        <v>71</v>
      </c>
      <c r="AY210" s="157" t="s">
        <v>126</v>
      </c>
    </row>
    <row r="211" spans="2:65" s="11" customFormat="1" ht="16.5" customHeight="1">
      <c r="B211" s="158"/>
      <c r="C211" s="159"/>
      <c r="D211" s="159"/>
      <c r="E211" s="160" t="s">
        <v>5</v>
      </c>
      <c r="F211" s="267" t="s">
        <v>144</v>
      </c>
      <c r="G211" s="268"/>
      <c r="H211" s="268"/>
      <c r="I211" s="268"/>
      <c r="J211" s="159"/>
      <c r="K211" s="160" t="s">
        <v>5</v>
      </c>
      <c r="L211" s="159"/>
      <c r="M211" s="159"/>
      <c r="N211" s="159"/>
      <c r="O211" s="159"/>
      <c r="P211" s="159"/>
      <c r="Q211" s="159"/>
      <c r="R211" s="161"/>
      <c r="T211" s="162"/>
      <c r="U211" s="159"/>
      <c r="V211" s="159"/>
      <c r="W211" s="159"/>
      <c r="X211" s="159"/>
      <c r="Y211" s="159"/>
      <c r="Z211" s="159"/>
      <c r="AA211" s="163"/>
      <c r="AT211" s="164" t="s">
        <v>134</v>
      </c>
      <c r="AU211" s="164" t="s">
        <v>91</v>
      </c>
      <c r="AV211" s="11" t="s">
        <v>79</v>
      </c>
      <c r="AW211" s="11" t="s">
        <v>30</v>
      </c>
      <c r="AX211" s="11" t="s">
        <v>71</v>
      </c>
      <c r="AY211" s="164" t="s">
        <v>126</v>
      </c>
    </row>
    <row r="212" spans="2:65" s="10" customFormat="1" ht="16.5" customHeight="1">
      <c r="B212" s="150"/>
      <c r="C212" s="151"/>
      <c r="D212" s="151"/>
      <c r="E212" s="152" t="s">
        <v>5</v>
      </c>
      <c r="F212" s="258" t="s">
        <v>260</v>
      </c>
      <c r="G212" s="259"/>
      <c r="H212" s="259"/>
      <c r="I212" s="259"/>
      <c r="J212" s="151"/>
      <c r="K212" s="153">
        <v>56.258000000000003</v>
      </c>
      <c r="L212" s="151"/>
      <c r="M212" s="151"/>
      <c r="N212" s="151"/>
      <c r="O212" s="151"/>
      <c r="P212" s="151"/>
      <c r="Q212" s="151"/>
      <c r="R212" s="154"/>
      <c r="T212" s="155"/>
      <c r="U212" s="151"/>
      <c r="V212" s="151"/>
      <c r="W212" s="151"/>
      <c r="X212" s="151"/>
      <c r="Y212" s="151"/>
      <c r="Z212" s="151"/>
      <c r="AA212" s="156"/>
      <c r="AT212" s="157" t="s">
        <v>134</v>
      </c>
      <c r="AU212" s="157" t="s">
        <v>91</v>
      </c>
      <c r="AV212" s="10" t="s">
        <v>91</v>
      </c>
      <c r="AW212" s="10" t="s">
        <v>30</v>
      </c>
      <c r="AX212" s="10" t="s">
        <v>71</v>
      </c>
      <c r="AY212" s="157" t="s">
        <v>126</v>
      </c>
    </row>
    <row r="213" spans="2:65" s="11" customFormat="1" ht="16.5" customHeight="1">
      <c r="B213" s="158"/>
      <c r="C213" s="159"/>
      <c r="D213" s="159"/>
      <c r="E213" s="160" t="s">
        <v>5</v>
      </c>
      <c r="F213" s="267" t="s">
        <v>146</v>
      </c>
      <c r="G213" s="268"/>
      <c r="H213" s="268"/>
      <c r="I213" s="268"/>
      <c r="J213" s="159"/>
      <c r="K213" s="160" t="s">
        <v>5</v>
      </c>
      <c r="L213" s="159"/>
      <c r="M213" s="159"/>
      <c r="N213" s="159"/>
      <c r="O213" s="159"/>
      <c r="P213" s="159"/>
      <c r="Q213" s="159"/>
      <c r="R213" s="161"/>
      <c r="T213" s="162"/>
      <c r="U213" s="159"/>
      <c r="V213" s="159"/>
      <c r="W213" s="159"/>
      <c r="X213" s="159"/>
      <c r="Y213" s="159"/>
      <c r="Z213" s="159"/>
      <c r="AA213" s="163"/>
      <c r="AT213" s="164" t="s">
        <v>134</v>
      </c>
      <c r="AU213" s="164" t="s">
        <v>91</v>
      </c>
      <c r="AV213" s="11" t="s">
        <v>79</v>
      </c>
      <c r="AW213" s="11" t="s">
        <v>30</v>
      </c>
      <c r="AX213" s="11" t="s">
        <v>71</v>
      </c>
      <c r="AY213" s="164" t="s">
        <v>126</v>
      </c>
    </row>
    <row r="214" spans="2:65" s="10" customFormat="1" ht="16.5" customHeight="1">
      <c r="B214" s="150"/>
      <c r="C214" s="151"/>
      <c r="D214" s="151"/>
      <c r="E214" s="152" t="s">
        <v>5</v>
      </c>
      <c r="F214" s="258" t="s">
        <v>261</v>
      </c>
      <c r="G214" s="259"/>
      <c r="H214" s="259"/>
      <c r="I214" s="259"/>
      <c r="J214" s="151"/>
      <c r="K214" s="153">
        <v>27.431000000000001</v>
      </c>
      <c r="L214" s="151"/>
      <c r="M214" s="151"/>
      <c r="N214" s="151"/>
      <c r="O214" s="151"/>
      <c r="P214" s="151"/>
      <c r="Q214" s="151"/>
      <c r="R214" s="154"/>
      <c r="T214" s="155"/>
      <c r="U214" s="151"/>
      <c r="V214" s="151"/>
      <c r="W214" s="151"/>
      <c r="X214" s="151"/>
      <c r="Y214" s="151"/>
      <c r="Z214" s="151"/>
      <c r="AA214" s="156"/>
      <c r="AT214" s="157" t="s">
        <v>134</v>
      </c>
      <c r="AU214" s="157" t="s">
        <v>91</v>
      </c>
      <c r="AV214" s="10" t="s">
        <v>91</v>
      </c>
      <c r="AW214" s="10" t="s">
        <v>30</v>
      </c>
      <c r="AX214" s="10" t="s">
        <v>71</v>
      </c>
      <c r="AY214" s="157" t="s">
        <v>126</v>
      </c>
    </row>
    <row r="215" spans="2:65" s="12" customFormat="1" ht="16.5" customHeight="1">
      <c r="B215" s="165"/>
      <c r="C215" s="166"/>
      <c r="D215" s="166"/>
      <c r="E215" s="167" t="s">
        <v>5</v>
      </c>
      <c r="F215" s="269" t="s">
        <v>148</v>
      </c>
      <c r="G215" s="270"/>
      <c r="H215" s="270"/>
      <c r="I215" s="270"/>
      <c r="J215" s="166"/>
      <c r="K215" s="168">
        <v>305.39100000000002</v>
      </c>
      <c r="L215" s="166"/>
      <c r="M215" s="166"/>
      <c r="N215" s="166"/>
      <c r="O215" s="166"/>
      <c r="P215" s="166"/>
      <c r="Q215" s="166"/>
      <c r="R215" s="169"/>
      <c r="T215" s="170"/>
      <c r="U215" s="166"/>
      <c r="V215" s="166"/>
      <c r="W215" s="166"/>
      <c r="X215" s="166"/>
      <c r="Y215" s="166"/>
      <c r="Z215" s="166"/>
      <c r="AA215" s="171"/>
      <c r="AT215" s="172" t="s">
        <v>134</v>
      </c>
      <c r="AU215" s="172" t="s">
        <v>91</v>
      </c>
      <c r="AV215" s="12" t="s">
        <v>131</v>
      </c>
      <c r="AW215" s="12" t="s">
        <v>30</v>
      </c>
      <c r="AX215" s="12" t="s">
        <v>79</v>
      </c>
      <c r="AY215" s="172" t="s">
        <v>126</v>
      </c>
    </row>
    <row r="216" spans="2:65" s="1" customFormat="1" ht="25.5" customHeight="1">
      <c r="B216" s="123"/>
      <c r="C216" s="143" t="s">
        <v>10</v>
      </c>
      <c r="D216" s="143" t="s">
        <v>127</v>
      </c>
      <c r="E216" s="144" t="s">
        <v>262</v>
      </c>
      <c r="F216" s="245" t="s">
        <v>263</v>
      </c>
      <c r="G216" s="245"/>
      <c r="H216" s="245"/>
      <c r="I216" s="245"/>
      <c r="J216" s="145" t="s">
        <v>151</v>
      </c>
      <c r="K216" s="146">
        <v>47.779000000000003</v>
      </c>
      <c r="L216" s="246">
        <v>0</v>
      </c>
      <c r="M216" s="246"/>
      <c r="N216" s="247">
        <f>ROUND(L216*K216,2)</f>
        <v>0</v>
      </c>
      <c r="O216" s="247"/>
      <c r="P216" s="247"/>
      <c r="Q216" s="247"/>
      <c r="R216" s="124"/>
      <c r="T216" s="147" t="s">
        <v>5</v>
      </c>
      <c r="U216" s="46" t="s">
        <v>36</v>
      </c>
      <c r="V216" s="38"/>
      <c r="W216" s="148">
        <f>V216*K216</f>
        <v>0</v>
      </c>
      <c r="X216" s="148">
        <v>0</v>
      </c>
      <c r="Y216" s="148">
        <f>X216*K216</f>
        <v>0</v>
      </c>
      <c r="Z216" s="148">
        <v>0</v>
      </c>
      <c r="AA216" s="149">
        <f>Z216*K216</f>
        <v>0</v>
      </c>
      <c r="AR216" s="21" t="s">
        <v>131</v>
      </c>
      <c r="AT216" s="21" t="s">
        <v>127</v>
      </c>
      <c r="AU216" s="21" t="s">
        <v>91</v>
      </c>
      <c r="AY216" s="21" t="s">
        <v>126</v>
      </c>
      <c r="BE216" s="105">
        <f>IF(U216="základní",N216,0)</f>
        <v>0</v>
      </c>
      <c r="BF216" s="105">
        <f>IF(U216="snížená",N216,0)</f>
        <v>0</v>
      </c>
      <c r="BG216" s="105">
        <f>IF(U216="zákl. přenesená",N216,0)</f>
        <v>0</v>
      </c>
      <c r="BH216" s="105">
        <f>IF(U216="sníž. přenesená",N216,0)</f>
        <v>0</v>
      </c>
      <c r="BI216" s="105">
        <f>IF(U216="nulová",N216,0)</f>
        <v>0</v>
      </c>
      <c r="BJ216" s="21" t="s">
        <v>79</v>
      </c>
      <c r="BK216" s="105">
        <f>ROUND(L216*K216,2)</f>
        <v>0</v>
      </c>
      <c r="BL216" s="21" t="s">
        <v>131</v>
      </c>
      <c r="BM216" s="21" t="s">
        <v>264</v>
      </c>
    </row>
    <row r="217" spans="2:65" s="11" customFormat="1" ht="16.5" customHeight="1">
      <c r="B217" s="158"/>
      <c r="C217" s="159"/>
      <c r="D217" s="159"/>
      <c r="E217" s="160" t="s">
        <v>5</v>
      </c>
      <c r="F217" s="256" t="s">
        <v>144</v>
      </c>
      <c r="G217" s="257"/>
      <c r="H217" s="257"/>
      <c r="I217" s="257"/>
      <c r="J217" s="159"/>
      <c r="K217" s="160" t="s">
        <v>5</v>
      </c>
      <c r="L217" s="159"/>
      <c r="M217" s="159"/>
      <c r="N217" s="159"/>
      <c r="O217" s="159"/>
      <c r="P217" s="159"/>
      <c r="Q217" s="159"/>
      <c r="R217" s="161"/>
      <c r="T217" s="162"/>
      <c r="U217" s="159"/>
      <c r="V217" s="159"/>
      <c r="W217" s="159"/>
      <c r="X217" s="159"/>
      <c r="Y217" s="159"/>
      <c r="Z217" s="159"/>
      <c r="AA217" s="163"/>
      <c r="AT217" s="164" t="s">
        <v>134</v>
      </c>
      <c r="AU217" s="164" t="s">
        <v>91</v>
      </c>
      <c r="AV217" s="11" t="s">
        <v>79</v>
      </c>
      <c r="AW217" s="11" t="s">
        <v>30</v>
      </c>
      <c r="AX217" s="11" t="s">
        <v>71</v>
      </c>
      <c r="AY217" s="164" t="s">
        <v>126</v>
      </c>
    </row>
    <row r="218" spans="2:65" s="10" customFormat="1" ht="16.5" customHeight="1">
      <c r="B218" s="150"/>
      <c r="C218" s="151"/>
      <c r="D218" s="151"/>
      <c r="E218" s="152" t="s">
        <v>5</v>
      </c>
      <c r="F218" s="258" t="s">
        <v>265</v>
      </c>
      <c r="G218" s="259"/>
      <c r="H218" s="259"/>
      <c r="I218" s="259"/>
      <c r="J218" s="151"/>
      <c r="K218" s="153">
        <v>18.356999999999999</v>
      </c>
      <c r="L218" s="151"/>
      <c r="M218" s="151"/>
      <c r="N218" s="151"/>
      <c r="O218" s="151"/>
      <c r="P218" s="151"/>
      <c r="Q218" s="151"/>
      <c r="R218" s="154"/>
      <c r="T218" s="155"/>
      <c r="U218" s="151"/>
      <c r="V218" s="151"/>
      <c r="W218" s="151"/>
      <c r="X218" s="151"/>
      <c r="Y218" s="151"/>
      <c r="Z218" s="151"/>
      <c r="AA218" s="156"/>
      <c r="AT218" s="157" t="s">
        <v>134</v>
      </c>
      <c r="AU218" s="157" t="s">
        <v>91</v>
      </c>
      <c r="AV218" s="10" t="s">
        <v>91</v>
      </c>
      <c r="AW218" s="10" t="s">
        <v>30</v>
      </c>
      <c r="AX218" s="10" t="s">
        <v>71</v>
      </c>
      <c r="AY218" s="157" t="s">
        <v>126</v>
      </c>
    </row>
    <row r="219" spans="2:65" s="10" customFormat="1" ht="16.5" customHeight="1">
      <c r="B219" s="150"/>
      <c r="C219" s="151"/>
      <c r="D219" s="151"/>
      <c r="E219" s="152" t="s">
        <v>5</v>
      </c>
      <c r="F219" s="258" t="s">
        <v>266</v>
      </c>
      <c r="G219" s="259"/>
      <c r="H219" s="259"/>
      <c r="I219" s="259"/>
      <c r="J219" s="151"/>
      <c r="K219" s="153">
        <v>26.122</v>
      </c>
      <c r="L219" s="151"/>
      <c r="M219" s="151"/>
      <c r="N219" s="151"/>
      <c r="O219" s="151"/>
      <c r="P219" s="151"/>
      <c r="Q219" s="151"/>
      <c r="R219" s="154"/>
      <c r="T219" s="155"/>
      <c r="U219" s="151"/>
      <c r="V219" s="151"/>
      <c r="W219" s="151"/>
      <c r="X219" s="151"/>
      <c r="Y219" s="151"/>
      <c r="Z219" s="151"/>
      <c r="AA219" s="156"/>
      <c r="AT219" s="157" t="s">
        <v>134</v>
      </c>
      <c r="AU219" s="157" t="s">
        <v>91</v>
      </c>
      <c r="AV219" s="10" t="s">
        <v>91</v>
      </c>
      <c r="AW219" s="10" t="s">
        <v>30</v>
      </c>
      <c r="AX219" s="10" t="s">
        <v>71</v>
      </c>
      <c r="AY219" s="157" t="s">
        <v>126</v>
      </c>
    </row>
    <row r="220" spans="2:65" s="11" customFormat="1" ht="16.5" customHeight="1">
      <c r="B220" s="158"/>
      <c r="C220" s="159"/>
      <c r="D220" s="159"/>
      <c r="E220" s="160" t="s">
        <v>5</v>
      </c>
      <c r="F220" s="267" t="s">
        <v>146</v>
      </c>
      <c r="G220" s="268"/>
      <c r="H220" s="268"/>
      <c r="I220" s="268"/>
      <c r="J220" s="159"/>
      <c r="K220" s="160" t="s">
        <v>5</v>
      </c>
      <c r="L220" s="159"/>
      <c r="M220" s="159"/>
      <c r="N220" s="159"/>
      <c r="O220" s="159"/>
      <c r="P220" s="159"/>
      <c r="Q220" s="159"/>
      <c r="R220" s="161"/>
      <c r="T220" s="162"/>
      <c r="U220" s="159"/>
      <c r="V220" s="159"/>
      <c r="W220" s="159"/>
      <c r="X220" s="159"/>
      <c r="Y220" s="159"/>
      <c r="Z220" s="159"/>
      <c r="AA220" s="163"/>
      <c r="AT220" s="164" t="s">
        <v>134</v>
      </c>
      <c r="AU220" s="164" t="s">
        <v>91</v>
      </c>
      <c r="AV220" s="11" t="s">
        <v>79</v>
      </c>
      <c r="AW220" s="11" t="s">
        <v>30</v>
      </c>
      <c r="AX220" s="11" t="s">
        <v>71</v>
      </c>
      <c r="AY220" s="164" t="s">
        <v>126</v>
      </c>
    </row>
    <row r="221" spans="2:65" s="10" customFormat="1" ht="16.5" customHeight="1">
      <c r="B221" s="150"/>
      <c r="C221" s="151"/>
      <c r="D221" s="151"/>
      <c r="E221" s="152" t="s">
        <v>5</v>
      </c>
      <c r="F221" s="258" t="s">
        <v>267</v>
      </c>
      <c r="G221" s="259"/>
      <c r="H221" s="259"/>
      <c r="I221" s="259"/>
      <c r="J221" s="151"/>
      <c r="K221" s="153">
        <v>3.3</v>
      </c>
      <c r="L221" s="151"/>
      <c r="M221" s="151"/>
      <c r="N221" s="151"/>
      <c r="O221" s="151"/>
      <c r="P221" s="151"/>
      <c r="Q221" s="151"/>
      <c r="R221" s="154"/>
      <c r="T221" s="155"/>
      <c r="U221" s="151"/>
      <c r="V221" s="151"/>
      <c r="W221" s="151"/>
      <c r="X221" s="151"/>
      <c r="Y221" s="151"/>
      <c r="Z221" s="151"/>
      <c r="AA221" s="156"/>
      <c r="AT221" s="157" t="s">
        <v>134</v>
      </c>
      <c r="AU221" s="157" t="s">
        <v>91</v>
      </c>
      <c r="AV221" s="10" t="s">
        <v>91</v>
      </c>
      <c r="AW221" s="10" t="s">
        <v>30</v>
      </c>
      <c r="AX221" s="10" t="s">
        <v>71</v>
      </c>
      <c r="AY221" s="157" t="s">
        <v>126</v>
      </c>
    </row>
    <row r="222" spans="2:65" s="12" customFormat="1" ht="16.5" customHeight="1">
      <c r="B222" s="165"/>
      <c r="C222" s="166"/>
      <c r="D222" s="166"/>
      <c r="E222" s="167" t="s">
        <v>5</v>
      </c>
      <c r="F222" s="269" t="s">
        <v>148</v>
      </c>
      <c r="G222" s="270"/>
      <c r="H222" s="270"/>
      <c r="I222" s="270"/>
      <c r="J222" s="166"/>
      <c r="K222" s="168">
        <v>47.779000000000003</v>
      </c>
      <c r="L222" s="166"/>
      <c r="M222" s="166"/>
      <c r="N222" s="166"/>
      <c r="O222" s="166"/>
      <c r="P222" s="166"/>
      <c r="Q222" s="166"/>
      <c r="R222" s="169"/>
      <c r="T222" s="170"/>
      <c r="U222" s="166"/>
      <c r="V222" s="166"/>
      <c r="W222" s="166"/>
      <c r="X222" s="166"/>
      <c r="Y222" s="166"/>
      <c r="Z222" s="166"/>
      <c r="AA222" s="171"/>
      <c r="AT222" s="172" t="s">
        <v>134</v>
      </c>
      <c r="AU222" s="172" t="s">
        <v>91</v>
      </c>
      <c r="AV222" s="12" t="s">
        <v>131</v>
      </c>
      <c r="AW222" s="12" t="s">
        <v>30</v>
      </c>
      <c r="AX222" s="12" t="s">
        <v>79</v>
      </c>
      <c r="AY222" s="172" t="s">
        <v>126</v>
      </c>
    </row>
    <row r="223" spans="2:65" s="1" customFormat="1" ht="16.5" customHeight="1">
      <c r="B223" s="123"/>
      <c r="C223" s="174" t="s">
        <v>268</v>
      </c>
      <c r="D223" s="174" t="s">
        <v>269</v>
      </c>
      <c r="E223" s="175" t="s">
        <v>270</v>
      </c>
      <c r="F223" s="260" t="s">
        <v>271</v>
      </c>
      <c r="G223" s="260"/>
      <c r="H223" s="260"/>
      <c r="I223" s="260"/>
      <c r="J223" s="176" t="s">
        <v>242</v>
      </c>
      <c r="K223" s="177">
        <v>95.558000000000007</v>
      </c>
      <c r="L223" s="261">
        <v>0</v>
      </c>
      <c r="M223" s="261"/>
      <c r="N223" s="262">
        <f>ROUND(L223*K223,2)</f>
        <v>0</v>
      </c>
      <c r="O223" s="247"/>
      <c r="P223" s="247"/>
      <c r="Q223" s="247"/>
      <c r="R223" s="124"/>
      <c r="T223" s="147" t="s">
        <v>5</v>
      </c>
      <c r="U223" s="46" t="s">
        <v>36</v>
      </c>
      <c r="V223" s="38"/>
      <c r="W223" s="148">
        <f>V223*K223</f>
        <v>0</v>
      </c>
      <c r="X223" s="148">
        <v>1</v>
      </c>
      <c r="Y223" s="148">
        <f>X223*K223</f>
        <v>95.558000000000007</v>
      </c>
      <c r="Z223" s="148">
        <v>0</v>
      </c>
      <c r="AA223" s="149">
        <f>Z223*K223</f>
        <v>0</v>
      </c>
      <c r="AR223" s="21" t="s">
        <v>175</v>
      </c>
      <c r="AT223" s="21" t="s">
        <v>269</v>
      </c>
      <c r="AU223" s="21" t="s">
        <v>91</v>
      </c>
      <c r="AY223" s="21" t="s">
        <v>126</v>
      </c>
      <c r="BE223" s="105">
        <f>IF(U223="základní",N223,0)</f>
        <v>0</v>
      </c>
      <c r="BF223" s="105">
        <f>IF(U223="snížená",N223,0)</f>
        <v>0</v>
      </c>
      <c r="BG223" s="105">
        <f>IF(U223="zákl. přenesená",N223,0)</f>
        <v>0</v>
      </c>
      <c r="BH223" s="105">
        <f>IF(U223="sníž. přenesená",N223,0)</f>
        <v>0</v>
      </c>
      <c r="BI223" s="105">
        <f>IF(U223="nulová",N223,0)</f>
        <v>0</v>
      </c>
      <c r="BJ223" s="21" t="s">
        <v>79</v>
      </c>
      <c r="BK223" s="105">
        <f>ROUND(L223*K223,2)</f>
        <v>0</v>
      </c>
      <c r="BL223" s="21" t="s">
        <v>131</v>
      </c>
      <c r="BM223" s="21" t="s">
        <v>272</v>
      </c>
    </row>
    <row r="224" spans="2:65" s="10" customFormat="1" ht="16.5" customHeight="1">
      <c r="B224" s="150"/>
      <c r="C224" s="151"/>
      <c r="D224" s="151"/>
      <c r="E224" s="152" t="s">
        <v>5</v>
      </c>
      <c r="F224" s="263" t="s">
        <v>273</v>
      </c>
      <c r="G224" s="264"/>
      <c r="H224" s="264"/>
      <c r="I224" s="264"/>
      <c r="J224" s="151"/>
      <c r="K224" s="153">
        <v>95.558000000000007</v>
      </c>
      <c r="L224" s="151"/>
      <c r="M224" s="151"/>
      <c r="N224" s="151"/>
      <c r="O224" s="151"/>
      <c r="P224" s="151"/>
      <c r="Q224" s="151"/>
      <c r="R224" s="154"/>
      <c r="T224" s="155"/>
      <c r="U224" s="151"/>
      <c r="V224" s="151"/>
      <c r="W224" s="151"/>
      <c r="X224" s="151"/>
      <c r="Y224" s="151"/>
      <c r="Z224" s="151"/>
      <c r="AA224" s="156"/>
      <c r="AT224" s="157" t="s">
        <v>134</v>
      </c>
      <c r="AU224" s="157" t="s">
        <v>91</v>
      </c>
      <c r="AV224" s="10" t="s">
        <v>91</v>
      </c>
      <c r="AW224" s="10" t="s">
        <v>30</v>
      </c>
      <c r="AX224" s="10" t="s">
        <v>79</v>
      </c>
      <c r="AY224" s="157" t="s">
        <v>126</v>
      </c>
    </row>
    <row r="225" spans="2:65" s="1" customFormat="1" ht="38.25" customHeight="1">
      <c r="B225" s="123"/>
      <c r="C225" s="143" t="s">
        <v>274</v>
      </c>
      <c r="D225" s="143" t="s">
        <v>127</v>
      </c>
      <c r="E225" s="144" t="s">
        <v>275</v>
      </c>
      <c r="F225" s="245" t="s">
        <v>276</v>
      </c>
      <c r="G225" s="245"/>
      <c r="H225" s="245"/>
      <c r="I225" s="245"/>
      <c r="J225" s="145" t="s">
        <v>130</v>
      </c>
      <c r="K225" s="146">
        <v>262.12</v>
      </c>
      <c r="L225" s="246">
        <v>0</v>
      </c>
      <c r="M225" s="246"/>
      <c r="N225" s="247">
        <f>ROUND(L225*K225,2)</f>
        <v>0</v>
      </c>
      <c r="O225" s="247"/>
      <c r="P225" s="247"/>
      <c r="Q225" s="247"/>
      <c r="R225" s="124"/>
      <c r="T225" s="147" t="s">
        <v>5</v>
      </c>
      <c r="U225" s="46" t="s">
        <v>36</v>
      </c>
      <c r="V225" s="38"/>
      <c r="W225" s="148">
        <f>V225*K225</f>
        <v>0</v>
      </c>
      <c r="X225" s="148">
        <v>0</v>
      </c>
      <c r="Y225" s="148">
        <f>X225*K225</f>
        <v>0</v>
      </c>
      <c r="Z225" s="148">
        <v>0</v>
      </c>
      <c r="AA225" s="149">
        <f>Z225*K225</f>
        <v>0</v>
      </c>
      <c r="AR225" s="21" t="s">
        <v>131</v>
      </c>
      <c r="AT225" s="21" t="s">
        <v>127</v>
      </c>
      <c r="AU225" s="21" t="s">
        <v>91</v>
      </c>
      <c r="AY225" s="21" t="s">
        <v>126</v>
      </c>
      <c r="BE225" s="105">
        <f>IF(U225="základní",N225,0)</f>
        <v>0</v>
      </c>
      <c r="BF225" s="105">
        <f>IF(U225="snížená",N225,0)</f>
        <v>0</v>
      </c>
      <c r="BG225" s="105">
        <f>IF(U225="zákl. přenesená",N225,0)</f>
        <v>0</v>
      </c>
      <c r="BH225" s="105">
        <f>IF(U225="sníž. přenesená",N225,0)</f>
        <v>0</v>
      </c>
      <c r="BI225" s="105">
        <f>IF(U225="nulová",N225,0)</f>
        <v>0</v>
      </c>
      <c r="BJ225" s="21" t="s">
        <v>79</v>
      </c>
      <c r="BK225" s="105">
        <f>ROUND(L225*K225,2)</f>
        <v>0</v>
      </c>
      <c r="BL225" s="21" t="s">
        <v>131</v>
      </c>
      <c r="BM225" s="21" t="s">
        <v>277</v>
      </c>
    </row>
    <row r="226" spans="2:65" s="11" customFormat="1" ht="16.5" customHeight="1">
      <c r="B226" s="158"/>
      <c r="C226" s="159"/>
      <c r="D226" s="159"/>
      <c r="E226" s="160" t="s">
        <v>5</v>
      </c>
      <c r="F226" s="256" t="s">
        <v>142</v>
      </c>
      <c r="G226" s="257"/>
      <c r="H226" s="257"/>
      <c r="I226" s="257"/>
      <c r="J226" s="159"/>
      <c r="K226" s="160" t="s">
        <v>5</v>
      </c>
      <c r="L226" s="159"/>
      <c r="M226" s="159"/>
      <c r="N226" s="159"/>
      <c r="O226" s="159"/>
      <c r="P226" s="159"/>
      <c r="Q226" s="159"/>
      <c r="R226" s="161"/>
      <c r="T226" s="162"/>
      <c r="U226" s="159"/>
      <c r="V226" s="159"/>
      <c r="W226" s="159"/>
      <c r="X226" s="159"/>
      <c r="Y226" s="159"/>
      <c r="Z226" s="159"/>
      <c r="AA226" s="163"/>
      <c r="AT226" s="164" t="s">
        <v>134</v>
      </c>
      <c r="AU226" s="164" t="s">
        <v>91</v>
      </c>
      <c r="AV226" s="11" t="s">
        <v>79</v>
      </c>
      <c r="AW226" s="11" t="s">
        <v>30</v>
      </c>
      <c r="AX226" s="11" t="s">
        <v>71</v>
      </c>
      <c r="AY226" s="164" t="s">
        <v>126</v>
      </c>
    </row>
    <row r="227" spans="2:65" s="10" customFormat="1" ht="16.5" customHeight="1">
      <c r="B227" s="150"/>
      <c r="C227" s="151"/>
      <c r="D227" s="151"/>
      <c r="E227" s="152" t="s">
        <v>5</v>
      </c>
      <c r="F227" s="258" t="s">
        <v>143</v>
      </c>
      <c r="G227" s="259"/>
      <c r="H227" s="259"/>
      <c r="I227" s="259"/>
      <c r="J227" s="151"/>
      <c r="K227" s="153">
        <v>77.44</v>
      </c>
      <c r="L227" s="151"/>
      <c r="M227" s="151"/>
      <c r="N227" s="151"/>
      <c r="O227" s="151"/>
      <c r="P227" s="151"/>
      <c r="Q227" s="151"/>
      <c r="R227" s="154"/>
      <c r="T227" s="155"/>
      <c r="U227" s="151"/>
      <c r="V227" s="151"/>
      <c r="W227" s="151"/>
      <c r="X227" s="151"/>
      <c r="Y227" s="151"/>
      <c r="Z227" s="151"/>
      <c r="AA227" s="156"/>
      <c r="AT227" s="157" t="s">
        <v>134</v>
      </c>
      <c r="AU227" s="157" t="s">
        <v>91</v>
      </c>
      <c r="AV227" s="10" t="s">
        <v>91</v>
      </c>
      <c r="AW227" s="10" t="s">
        <v>30</v>
      </c>
      <c r="AX227" s="10" t="s">
        <v>71</v>
      </c>
      <c r="AY227" s="157" t="s">
        <v>126</v>
      </c>
    </row>
    <row r="228" spans="2:65" s="11" customFormat="1" ht="16.5" customHeight="1">
      <c r="B228" s="158"/>
      <c r="C228" s="159"/>
      <c r="D228" s="159"/>
      <c r="E228" s="160" t="s">
        <v>5</v>
      </c>
      <c r="F228" s="267" t="s">
        <v>144</v>
      </c>
      <c r="G228" s="268"/>
      <c r="H228" s="268"/>
      <c r="I228" s="268"/>
      <c r="J228" s="159"/>
      <c r="K228" s="160" t="s">
        <v>5</v>
      </c>
      <c r="L228" s="159"/>
      <c r="M228" s="159"/>
      <c r="N228" s="159"/>
      <c r="O228" s="159"/>
      <c r="P228" s="159"/>
      <c r="Q228" s="159"/>
      <c r="R228" s="161"/>
      <c r="T228" s="162"/>
      <c r="U228" s="159"/>
      <c r="V228" s="159"/>
      <c r="W228" s="159"/>
      <c r="X228" s="159"/>
      <c r="Y228" s="159"/>
      <c r="Z228" s="159"/>
      <c r="AA228" s="163"/>
      <c r="AT228" s="164" t="s">
        <v>134</v>
      </c>
      <c r="AU228" s="164" t="s">
        <v>91</v>
      </c>
      <c r="AV228" s="11" t="s">
        <v>79</v>
      </c>
      <c r="AW228" s="11" t="s">
        <v>30</v>
      </c>
      <c r="AX228" s="11" t="s">
        <v>71</v>
      </c>
      <c r="AY228" s="164" t="s">
        <v>126</v>
      </c>
    </row>
    <row r="229" spans="2:65" s="10" customFormat="1" ht="16.5" customHeight="1">
      <c r="B229" s="150"/>
      <c r="C229" s="151"/>
      <c r="D229" s="151"/>
      <c r="E229" s="152" t="s">
        <v>5</v>
      </c>
      <c r="F229" s="258" t="s">
        <v>145</v>
      </c>
      <c r="G229" s="259"/>
      <c r="H229" s="259"/>
      <c r="I229" s="259"/>
      <c r="J229" s="151"/>
      <c r="K229" s="153">
        <v>178.68</v>
      </c>
      <c r="L229" s="151"/>
      <c r="M229" s="151"/>
      <c r="N229" s="151"/>
      <c r="O229" s="151"/>
      <c r="P229" s="151"/>
      <c r="Q229" s="151"/>
      <c r="R229" s="154"/>
      <c r="T229" s="155"/>
      <c r="U229" s="151"/>
      <c r="V229" s="151"/>
      <c r="W229" s="151"/>
      <c r="X229" s="151"/>
      <c r="Y229" s="151"/>
      <c r="Z229" s="151"/>
      <c r="AA229" s="156"/>
      <c r="AT229" s="157" t="s">
        <v>134</v>
      </c>
      <c r="AU229" s="157" t="s">
        <v>91</v>
      </c>
      <c r="AV229" s="10" t="s">
        <v>91</v>
      </c>
      <c r="AW229" s="10" t="s">
        <v>30</v>
      </c>
      <c r="AX229" s="10" t="s">
        <v>71</v>
      </c>
      <c r="AY229" s="157" t="s">
        <v>126</v>
      </c>
    </row>
    <row r="230" spans="2:65" s="11" customFormat="1" ht="16.5" customHeight="1">
      <c r="B230" s="158"/>
      <c r="C230" s="159"/>
      <c r="D230" s="159"/>
      <c r="E230" s="160" t="s">
        <v>5</v>
      </c>
      <c r="F230" s="267" t="s">
        <v>146</v>
      </c>
      <c r="G230" s="268"/>
      <c r="H230" s="268"/>
      <c r="I230" s="268"/>
      <c r="J230" s="159"/>
      <c r="K230" s="160" t="s">
        <v>5</v>
      </c>
      <c r="L230" s="159"/>
      <c r="M230" s="159"/>
      <c r="N230" s="159"/>
      <c r="O230" s="159"/>
      <c r="P230" s="159"/>
      <c r="Q230" s="159"/>
      <c r="R230" s="161"/>
      <c r="T230" s="162"/>
      <c r="U230" s="159"/>
      <c r="V230" s="159"/>
      <c r="W230" s="159"/>
      <c r="X230" s="159"/>
      <c r="Y230" s="159"/>
      <c r="Z230" s="159"/>
      <c r="AA230" s="163"/>
      <c r="AT230" s="164" t="s">
        <v>134</v>
      </c>
      <c r="AU230" s="164" t="s">
        <v>91</v>
      </c>
      <c r="AV230" s="11" t="s">
        <v>79</v>
      </c>
      <c r="AW230" s="11" t="s">
        <v>30</v>
      </c>
      <c r="AX230" s="11" t="s">
        <v>71</v>
      </c>
      <c r="AY230" s="164" t="s">
        <v>126</v>
      </c>
    </row>
    <row r="231" spans="2:65" s="10" customFormat="1" ht="16.5" customHeight="1">
      <c r="B231" s="150"/>
      <c r="C231" s="151"/>
      <c r="D231" s="151"/>
      <c r="E231" s="152" t="s">
        <v>5</v>
      </c>
      <c r="F231" s="258" t="s">
        <v>147</v>
      </c>
      <c r="G231" s="259"/>
      <c r="H231" s="259"/>
      <c r="I231" s="259"/>
      <c r="J231" s="151"/>
      <c r="K231" s="153">
        <v>6</v>
      </c>
      <c r="L231" s="151"/>
      <c r="M231" s="151"/>
      <c r="N231" s="151"/>
      <c r="O231" s="151"/>
      <c r="P231" s="151"/>
      <c r="Q231" s="151"/>
      <c r="R231" s="154"/>
      <c r="T231" s="155"/>
      <c r="U231" s="151"/>
      <c r="V231" s="151"/>
      <c r="W231" s="151"/>
      <c r="X231" s="151"/>
      <c r="Y231" s="151"/>
      <c r="Z231" s="151"/>
      <c r="AA231" s="156"/>
      <c r="AT231" s="157" t="s">
        <v>134</v>
      </c>
      <c r="AU231" s="157" t="s">
        <v>91</v>
      </c>
      <c r="AV231" s="10" t="s">
        <v>91</v>
      </c>
      <c r="AW231" s="10" t="s">
        <v>30</v>
      </c>
      <c r="AX231" s="10" t="s">
        <v>71</v>
      </c>
      <c r="AY231" s="157" t="s">
        <v>126</v>
      </c>
    </row>
    <row r="232" spans="2:65" s="12" customFormat="1" ht="16.5" customHeight="1">
      <c r="B232" s="165"/>
      <c r="C232" s="166"/>
      <c r="D232" s="166"/>
      <c r="E232" s="167" t="s">
        <v>5</v>
      </c>
      <c r="F232" s="269" t="s">
        <v>148</v>
      </c>
      <c r="G232" s="270"/>
      <c r="H232" s="270"/>
      <c r="I232" s="270"/>
      <c r="J232" s="166"/>
      <c r="K232" s="168">
        <v>262.12</v>
      </c>
      <c r="L232" s="166"/>
      <c r="M232" s="166"/>
      <c r="N232" s="166"/>
      <c r="O232" s="166"/>
      <c r="P232" s="166"/>
      <c r="Q232" s="166"/>
      <c r="R232" s="169"/>
      <c r="T232" s="170"/>
      <c r="U232" s="166"/>
      <c r="V232" s="166"/>
      <c r="W232" s="166"/>
      <c r="X232" s="166"/>
      <c r="Y232" s="166"/>
      <c r="Z232" s="166"/>
      <c r="AA232" s="171"/>
      <c r="AT232" s="172" t="s">
        <v>134</v>
      </c>
      <c r="AU232" s="172" t="s">
        <v>91</v>
      </c>
      <c r="AV232" s="12" t="s">
        <v>131</v>
      </c>
      <c r="AW232" s="12" t="s">
        <v>30</v>
      </c>
      <c r="AX232" s="12" t="s">
        <v>79</v>
      </c>
      <c r="AY232" s="172" t="s">
        <v>126</v>
      </c>
    </row>
    <row r="233" spans="2:65" s="1" customFormat="1" ht="38.25" customHeight="1">
      <c r="B233" s="123"/>
      <c r="C233" s="143" t="s">
        <v>278</v>
      </c>
      <c r="D233" s="143" t="s">
        <v>127</v>
      </c>
      <c r="E233" s="144" t="s">
        <v>279</v>
      </c>
      <c r="F233" s="245" t="s">
        <v>280</v>
      </c>
      <c r="G233" s="245"/>
      <c r="H233" s="245"/>
      <c r="I233" s="245"/>
      <c r="J233" s="145" t="s">
        <v>130</v>
      </c>
      <c r="K233" s="146">
        <v>262.12</v>
      </c>
      <c r="L233" s="246">
        <v>0</v>
      </c>
      <c r="M233" s="246"/>
      <c r="N233" s="247">
        <f>ROUND(L233*K233,2)</f>
        <v>0</v>
      </c>
      <c r="O233" s="247"/>
      <c r="P233" s="247"/>
      <c r="Q233" s="247"/>
      <c r="R233" s="124"/>
      <c r="T233" s="147" t="s">
        <v>5</v>
      </c>
      <c r="U233" s="46" t="s">
        <v>36</v>
      </c>
      <c r="V233" s="38"/>
      <c r="W233" s="148">
        <f>V233*K233</f>
        <v>0</v>
      </c>
      <c r="X233" s="148">
        <v>0</v>
      </c>
      <c r="Y233" s="148">
        <f>X233*K233</f>
        <v>0</v>
      </c>
      <c r="Z233" s="148">
        <v>0</v>
      </c>
      <c r="AA233" s="149">
        <f>Z233*K233</f>
        <v>0</v>
      </c>
      <c r="AR233" s="21" t="s">
        <v>131</v>
      </c>
      <c r="AT233" s="21" t="s">
        <v>127</v>
      </c>
      <c r="AU233" s="21" t="s">
        <v>91</v>
      </c>
      <c r="AY233" s="21" t="s">
        <v>126</v>
      </c>
      <c r="BE233" s="105">
        <f>IF(U233="základní",N233,0)</f>
        <v>0</v>
      </c>
      <c r="BF233" s="105">
        <f>IF(U233="snížená",N233,0)</f>
        <v>0</v>
      </c>
      <c r="BG233" s="105">
        <f>IF(U233="zákl. přenesená",N233,0)</f>
        <v>0</v>
      </c>
      <c r="BH233" s="105">
        <f>IF(U233="sníž. přenesená",N233,0)</f>
        <v>0</v>
      </c>
      <c r="BI233" s="105">
        <f>IF(U233="nulová",N233,0)</f>
        <v>0</v>
      </c>
      <c r="BJ233" s="21" t="s">
        <v>79</v>
      </c>
      <c r="BK233" s="105">
        <f>ROUND(L233*K233,2)</f>
        <v>0</v>
      </c>
      <c r="BL233" s="21" t="s">
        <v>131</v>
      </c>
      <c r="BM233" s="21" t="s">
        <v>281</v>
      </c>
    </row>
    <row r="234" spans="2:65" s="1" customFormat="1" ht="16.5" customHeight="1">
      <c r="B234" s="123"/>
      <c r="C234" s="174" t="s">
        <v>282</v>
      </c>
      <c r="D234" s="174" t="s">
        <v>269</v>
      </c>
      <c r="E234" s="175" t="s">
        <v>283</v>
      </c>
      <c r="F234" s="260" t="s">
        <v>284</v>
      </c>
      <c r="G234" s="260"/>
      <c r="H234" s="260"/>
      <c r="I234" s="260"/>
      <c r="J234" s="176" t="s">
        <v>285</v>
      </c>
      <c r="K234" s="177">
        <v>3.9319999999999999</v>
      </c>
      <c r="L234" s="261">
        <v>0</v>
      </c>
      <c r="M234" s="261"/>
      <c r="N234" s="262">
        <f>ROUND(L234*K234,2)</f>
        <v>0</v>
      </c>
      <c r="O234" s="247"/>
      <c r="P234" s="247"/>
      <c r="Q234" s="247"/>
      <c r="R234" s="124"/>
      <c r="T234" s="147" t="s">
        <v>5</v>
      </c>
      <c r="U234" s="46" t="s">
        <v>36</v>
      </c>
      <c r="V234" s="38"/>
      <c r="W234" s="148">
        <f>V234*K234</f>
        <v>0</v>
      </c>
      <c r="X234" s="148">
        <v>1E-3</v>
      </c>
      <c r="Y234" s="148">
        <f>X234*K234</f>
        <v>3.9319999999999997E-3</v>
      </c>
      <c r="Z234" s="148">
        <v>0</v>
      </c>
      <c r="AA234" s="149">
        <f>Z234*K234</f>
        <v>0</v>
      </c>
      <c r="AR234" s="21" t="s">
        <v>175</v>
      </c>
      <c r="AT234" s="21" t="s">
        <v>269</v>
      </c>
      <c r="AU234" s="21" t="s">
        <v>91</v>
      </c>
      <c r="AY234" s="21" t="s">
        <v>126</v>
      </c>
      <c r="BE234" s="105">
        <f>IF(U234="základní",N234,0)</f>
        <v>0</v>
      </c>
      <c r="BF234" s="105">
        <f>IF(U234="snížená",N234,0)</f>
        <v>0</v>
      </c>
      <c r="BG234" s="105">
        <f>IF(U234="zákl. přenesená",N234,0)</f>
        <v>0</v>
      </c>
      <c r="BH234" s="105">
        <f>IF(U234="sníž. přenesená",N234,0)</f>
        <v>0</v>
      </c>
      <c r="BI234" s="105">
        <f>IF(U234="nulová",N234,0)</f>
        <v>0</v>
      </c>
      <c r="BJ234" s="21" t="s">
        <v>79</v>
      </c>
      <c r="BK234" s="105">
        <f>ROUND(L234*K234,2)</f>
        <v>0</v>
      </c>
      <c r="BL234" s="21" t="s">
        <v>131</v>
      </c>
      <c r="BM234" s="21" t="s">
        <v>286</v>
      </c>
    </row>
    <row r="235" spans="2:65" s="9" customFormat="1" ht="29.85" customHeight="1">
      <c r="B235" s="132"/>
      <c r="C235" s="133"/>
      <c r="D235" s="142" t="s">
        <v>103</v>
      </c>
      <c r="E235" s="142"/>
      <c r="F235" s="142"/>
      <c r="G235" s="142"/>
      <c r="H235" s="142"/>
      <c r="I235" s="142"/>
      <c r="J235" s="142"/>
      <c r="K235" s="142"/>
      <c r="L235" s="142"/>
      <c r="M235" s="142"/>
      <c r="N235" s="254">
        <f>BK235</f>
        <v>0</v>
      </c>
      <c r="O235" s="255"/>
      <c r="P235" s="255"/>
      <c r="Q235" s="255"/>
      <c r="R235" s="135"/>
      <c r="T235" s="136"/>
      <c r="U235" s="133"/>
      <c r="V235" s="133"/>
      <c r="W235" s="137">
        <f>SUM(W236:W238)</f>
        <v>0</v>
      </c>
      <c r="X235" s="133"/>
      <c r="Y235" s="137">
        <f>SUM(Y236:Y238)</f>
        <v>14.981760000000001</v>
      </c>
      <c r="Z235" s="133"/>
      <c r="AA235" s="138">
        <f>SUM(AA236:AA238)</f>
        <v>0</v>
      </c>
      <c r="AR235" s="139" t="s">
        <v>79</v>
      </c>
      <c r="AT235" s="140" t="s">
        <v>70</v>
      </c>
      <c r="AU235" s="140" t="s">
        <v>79</v>
      </c>
      <c r="AY235" s="139" t="s">
        <v>126</v>
      </c>
      <c r="BK235" s="141">
        <f>SUM(BK236:BK238)</f>
        <v>0</v>
      </c>
    </row>
    <row r="236" spans="2:65" s="1" customFormat="1" ht="25.5" customHeight="1">
      <c r="B236" s="123"/>
      <c r="C236" s="143" t="s">
        <v>287</v>
      </c>
      <c r="D236" s="143" t="s">
        <v>127</v>
      </c>
      <c r="E236" s="144" t="s">
        <v>288</v>
      </c>
      <c r="F236" s="245" t="s">
        <v>289</v>
      </c>
      <c r="G236" s="245"/>
      <c r="H236" s="245"/>
      <c r="I236" s="245"/>
      <c r="J236" s="145" t="s">
        <v>151</v>
      </c>
      <c r="K236" s="146">
        <v>6.9359999999999999</v>
      </c>
      <c r="L236" s="246">
        <v>0</v>
      </c>
      <c r="M236" s="246"/>
      <c r="N236" s="247">
        <f>ROUND(L236*K236,2)</f>
        <v>0</v>
      </c>
      <c r="O236" s="247"/>
      <c r="P236" s="247"/>
      <c r="Q236" s="247"/>
      <c r="R236" s="124"/>
      <c r="T236" s="147" t="s">
        <v>5</v>
      </c>
      <c r="U236" s="46" t="s">
        <v>36</v>
      </c>
      <c r="V236" s="38"/>
      <c r="W236" s="148">
        <f>V236*K236</f>
        <v>0</v>
      </c>
      <c r="X236" s="148">
        <v>2.16</v>
      </c>
      <c r="Y236" s="148">
        <f>X236*K236</f>
        <v>14.981760000000001</v>
      </c>
      <c r="Z236" s="148">
        <v>0</v>
      </c>
      <c r="AA236" s="149">
        <f>Z236*K236</f>
        <v>0</v>
      </c>
      <c r="AR236" s="21" t="s">
        <v>131</v>
      </c>
      <c r="AT236" s="21" t="s">
        <v>127</v>
      </c>
      <c r="AU236" s="21" t="s">
        <v>91</v>
      </c>
      <c r="AY236" s="21" t="s">
        <v>126</v>
      </c>
      <c r="BE236" s="105">
        <f>IF(U236="základní",N236,0)</f>
        <v>0</v>
      </c>
      <c r="BF236" s="105">
        <f>IF(U236="snížená",N236,0)</f>
        <v>0</v>
      </c>
      <c r="BG236" s="105">
        <f>IF(U236="zákl. přenesená",N236,0)</f>
        <v>0</v>
      </c>
      <c r="BH236" s="105">
        <f>IF(U236="sníž. přenesená",N236,0)</f>
        <v>0</v>
      </c>
      <c r="BI236" s="105">
        <f>IF(U236="nulová",N236,0)</f>
        <v>0</v>
      </c>
      <c r="BJ236" s="21" t="s">
        <v>79</v>
      </c>
      <c r="BK236" s="105">
        <f>ROUND(L236*K236,2)</f>
        <v>0</v>
      </c>
      <c r="BL236" s="21" t="s">
        <v>131</v>
      </c>
      <c r="BM236" s="21" t="s">
        <v>290</v>
      </c>
    </row>
    <row r="237" spans="2:65" s="11" customFormat="1" ht="16.5" customHeight="1">
      <c r="B237" s="158"/>
      <c r="C237" s="159"/>
      <c r="D237" s="159"/>
      <c r="E237" s="160" t="s">
        <v>5</v>
      </c>
      <c r="F237" s="256" t="s">
        <v>291</v>
      </c>
      <c r="G237" s="257"/>
      <c r="H237" s="257"/>
      <c r="I237" s="257"/>
      <c r="J237" s="159"/>
      <c r="K237" s="160" t="s">
        <v>5</v>
      </c>
      <c r="L237" s="159"/>
      <c r="M237" s="159"/>
      <c r="N237" s="159"/>
      <c r="O237" s="159"/>
      <c r="P237" s="159"/>
      <c r="Q237" s="159"/>
      <c r="R237" s="161"/>
      <c r="T237" s="162"/>
      <c r="U237" s="159"/>
      <c r="V237" s="159"/>
      <c r="W237" s="159"/>
      <c r="X237" s="159"/>
      <c r="Y237" s="159"/>
      <c r="Z237" s="159"/>
      <c r="AA237" s="163"/>
      <c r="AT237" s="164" t="s">
        <v>134</v>
      </c>
      <c r="AU237" s="164" t="s">
        <v>91</v>
      </c>
      <c r="AV237" s="11" t="s">
        <v>79</v>
      </c>
      <c r="AW237" s="11" t="s">
        <v>30</v>
      </c>
      <c r="AX237" s="11" t="s">
        <v>71</v>
      </c>
      <c r="AY237" s="164" t="s">
        <v>126</v>
      </c>
    </row>
    <row r="238" spans="2:65" s="10" customFormat="1" ht="16.5" customHeight="1">
      <c r="B238" s="150"/>
      <c r="C238" s="151"/>
      <c r="D238" s="151"/>
      <c r="E238" s="152" t="s">
        <v>5</v>
      </c>
      <c r="F238" s="258" t="s">
        <v>292</v>
      </c>
      <c r="G238" s="259"/>
      <c r="H238" s="259"/>
      <c r="I238" s="259"/>
      <c r="J238" s="151"/>
      <c r="K238" s="153">
        <v>6.9359999999999999</v>
      </c>
      <c r="L238" s="151"/>
      <c r="M238" s="151"/>
      <c r="N238" s="151"/>
      <c r="O238" s="151"/>
      <c r="P238" s="151"/>
      <c r="Q238" s="151"/>
      <c r="R238" s="154"/>
      <c r="T238" s="155"/>
      <c r="U238" s="151"/>
      <c r="V238" s="151"/>
      <c r="W238" s="151"/>
      <c r="X238" s="151"/>
      <c r="Y238" s="151"/>
      <c r="Z238" s="151"/>
      <c r="AA238" s="156"/>
      <c r="AT238" s="157" t="s">
        <v>134</v>
      </c>
      <c r="AU238" s="157" t="s">
        <v>91</v>
      </c>
      <c r="AV238" s="10" t="s">
        <v>91</v>
      </c>
      <c r="AW238" s="10" t="s">
        <v>30</v>
      </c>
      <c r="AX238" s="10" t="s">
        <v>79</v>
      </c>
      <c r="AY238" s="157" t="s">
        <v>126</v>
      </c>
    </row>
    <row r="239" spans="2:65" s="9" customFormat="1" ht="29.85" customHeight="1">
      <c r="B239" s="132"/>
      <c r="C239" s="133"/>
      <c r="D239" s="142" t="s">
        <v>104</v>
      </c>
      <c r="E239" s="142"/>
      <c r="F239" s="142"/>
      <c r="G239" s="142"/>
      <c r="H239" s="142"/>
      <c r="I239" s="142"/>
      <c r="J239" s="142"/>
      <c r="K239" s="142"/>
      <c r="L239" s="142"/>
      <c r="M239" s="142"/>
      <c r="N239" s="252">
        <f>BK239</f>
        <v>0</v>
      </c>
      <c r="O239" s="253"/>
      <c r="P239" s="253"/>
      <c r="Q239" s="253"/>
      <c r="R239" s="135"/>
      <c r="T239" s="136"/>
      <c r="U239" s="133"/>
      <c r="V239" s="133"/>
      <c r="W239" s="137">
        <f>SUM(W240:W245)</f>
        <v>0</v>
      </c>
      <c r="X239" s="133"/>
      <c r="Y239" s="137">
        <f>SUM(Y240:Y245)</f>
        <v>6.9868499999999996</v>
      </c>
      <c r="Z239" s="133"/>
      <c r="AA239" s="138">
        <f>SUM(AA240:AA245)</f>
        <v>0</v>
      </c>
      <c r="AR239" s="139" t="s">
        <v>79</v>
      </c>
      <c r="AT239" s="140" t="s">
        <v>70</v>
      </c>
      <c r="AU239" s="140" t="s">
        <v>79</v>
      </c>
      <c r="AY239" s="139" t="s">
        <v>126</v>
      </c>
      <c r="BK239" s="141">
        <f>SUM(BK240:BK245)</f>
        <v>0</v>
      </c>
    </row>
    <row r="240" spans="2:65" s="1" customFormat="1" ht="16.5" customHeight="1">
      <c r="B240" s="123"/>
      <c r="C240" s="143" t="s">
        <v>293</v>
      </c>
      <c r="D240" s="143" t="s">
        <v>127</v>
      </c>
      <c r="E240" s="144" t="s">
        <v>294</v>
      </c>
      <c r="F240" s="245" t="s">
        <v>295</v>
      </c>
      <c r="G240" s="245"/>
      <c r="H240" s="245"/>
      <c r="I240" s="245"/>
      <c r="J240" s="145" t="s">
        <v>296</v>
      </c>
      <c r="K240" s="146">
        <v>1</v>
      </c>
      <c r="L240" s="246">
        <v>0</v>
      </c>
      <c r="M240" s="246"/>
      <c r="N240" s="247">
        <f>ROUND(L240*K240,2)</f>
        <v>0</v>
      </c>
      <c r="O240" s="247"/>
      <c r="P240" s="247"/>
      <c r="Q240" s="247"/>
      <c r="R240" s="124"/>
      <c r="T240" s="147" t="s">
        <v>5</v>
      </c>
      <c r="U240" s="46" t="s">
        <v>36</v>
      </c>
      <c r="V240" s="38"/>
      <c r="W240" s="148">
        <f>V240*K240</f>
        <v>0</v>
      </c>
      <c r="X240" s="148">
        <v>2.3289499999999999</v>
      </c>
      <c r="Y240" s="148">
        <f>X240*K240</f>
        <v>2.3289499999999999</v>
      </c>
      <c r="Z240" s="148">
        <v>0</v>
      </c>
      <c r="AA240" s="149">
        <f>Z240*K240</f>
        <v>0</v>
      </c>
      <c r="AR240" s="21" t="s">
        <v>131</v>
      </c>
      <c r="AT240" s="21" t="s">
        <v>127</v>
      </c>
      <c r="AU240" s="21" t="s">
        <v>91</v>
      </c>
      <c r="AY240" s="21" t="s">
        <v>126</v>
      </c>
      <c r="BE240" s="105">
        <f>IF(U240="základní",N240,0)</f>
        <v>0</v>
      </c>
      <c r="BF240" s="105">
        <f>IF(U240="snížená",N240,0)</f>
        <v>0</v>
      </c>
      <c r="BG240" s="105">
        <f>IF(U240="zákl. přenesená",N240,0)</f>
        <v>0</v>
      </c>
      <c r="BH240" s="105">
        <f>IF(U240="sníž. přenesená",N240,0)</f>
        <v>0</v>
      </c>
      <c r="BI240" s="105">
        <f>IF(U240="nulová",N240,0)</f>
        <v>0</v>
      </c>
      <c r="BJ240" s="21" t="s">
        <v>79</v>
      </c>
      <c r="BK240" s="105">
        <f>ROUND(L240*K240,2)</f>
        <v>0</v>
      </c>
      <c r="BL240" s="21" t="s">
        <v>131</v>
      </c>
      <c r="BM240" s="21" t="s">
        <v>297</v>
      </c>
    </row>
    <row r="241" spans="2:65" s="1" customFormat="1" ht="48" customHeight="1">
      <c r="B241" s="37"/>
      <c r="C241" s="38"/>
      <c r="D241" s="38"/>
      <c r="E241" s="38"/>
      <c r="F241" s="265" t="s">
        <v>298</v>
      </c>
      <c r="G241" s="266"/>
      <c r="H241" s="266"/>
      <c r="I241" s="266"/>
      <c r="J241" s="38"/>
      <c r="K241" s="38"/>
      <c r="L241" s="38"/>
      <c r="M241" s="38"/>
      <c r="N241" s="38"/>
      <c r="O241" s="38"/>
      <c r="P241" s="38"/>
      <c r="Q241" s="38"/>
      <c r="R241" s="39"/>
      <c r="T241" s="173"/>
      <c r="U241" s="38"/>
      <c r="V241" s="38"/>
      <c r="W241" s="38"/>
      <c r="X241" s="38"/>
      <c r="Y241" s="38"/>
      <c r="Z241" s="38"/>
      <c r="AA241" s="76"/>
      <c r="AT241" s="21" t="s">
        <v>222</v>
      </c>
      <c r="AU241" s="21" t="s">
        <v>91</v>
      </c>
    </row>
    <row r="242" spans="2:65" s="1" customFormat="1" ht="16.5" customHeight="1">
      <c r="B242" s="123"/>
      <c r="C242" s="143" t="s">
        <v>299</v>
      </c>
      <c r="D242" s="143" t="s">
        <v>127</v>
      </c>
      <c r="E242" s="144" t="s">
        <v>300</v>
      </c>
      <c r="F242" s="245" t="s">
        <v>301</v>
      </c>
      <c r="G242" s="245"/>
      <c r="H242" s="245"/>
      <c r="I242" s="245"/>
      <c r="J242" s="145" t="s">
        <v>296</v>
      </c>
      <c r="K242" s="146">
        <v>1</v>
      </c>
      <c r="L242" s="246">
        <v>0</v>
      </c>
      <c r="M242" s="246"/>
      <c r="N242" s="247">
        <f>ROUND(L242*K242,2)</f>
        <v>0</v>
      </c>
      <c r="O242" s="247"/>
      <c r="P242" s="247"/>
      <c r="Q242" s="247"/>
      <c r="R242" s="124"/>
      <c r="T242" s="147" t="s">
        <v>5</v>
      </c>
      <c r="U242" s="46" t="s">
        <v>36</v>
      </c>
      <c r="V242" s="38"/>
      <c r="W242" s="148">
        <f>V242*K242</f>
        <v>0</v>
      </c>
      <c r="X242" s="148">
        <v>2.3289499999999999</v>
      </c>
      <c r="Y242" s="148">
        <f>X242*K242</f>
        <v>2.3289499999999999</v>
      </c>
      <c r="Z242" s="148">
        <v>0</v>
      </c>
      <c r="AA242" s="149">
        <f>Z242*K242</f>
        <v>0</v>
      </c>
      <c r="AR242" s="21" t="s">
        <v>131</v>
      </c>
      <c r="AT242" s="21" t="s">
        <v>127</v>
      </c>
      <c r="AU242" s="21" t="s">
        <v>91</v>
      </c>
      <c r="AY242" s="21" t="s">
        <v>126</v>
      </c>
      <c r="BE242" s="105">
        <f>IF(U242="základní",N242,0)</f>
        <v>0</v>
      </c>
      <c r="BF242" s="105">
        <f>IF(U242="snížená",N242,0)</f>
        <v>0</v>
      </c>
      <c r="BG242" s="105">
        <f>IF(U242="zákl. přenesená",N242,0)</f>
        <v>0</v>
      </c>
      <c r="BH242" s="105">
        <f>IF(U242="sníž. přenesená",N242,0)</f>
        <v>0</v>
      </c>
      <c r="BI242" s="105">
        <f>IF(U242="nulová",N242,0)</f>
        <v>0</v>
      </c>
      <c r="BJ242" s="21" t="s">
        <v>79</v>
      </c>
      <c r="BK242" s="105">
        <f>ROUND(L242*K242,2)</f>
        <v>0</v>
      </c>
      <c r="BL242" s="21" t="s">
        <v>131</v>
      </c>
      <c r="BM242" s="21" t="s">
        <v>302</v>
      </c>
    </row>
    <row r="243" spans="2:65" s="1" customFormat="1" ht="24" customHeight="1">
      <c r="B243" s="37"/>
      <c r="C243" s="38"/>
      <c r="D243" s="38"/>
      <c r="E243" s="38"/>
      <c r="F243" s="265" t="s">
        <v>303</v>
      </c>
      <c r="G243" s="266"/>
      <c r="H243" s="266"/>
      <c r="I243" s="266"/>
      <c r="J243" s="38"/>
      <c r="K243" s="38"/>
      <c r="L243" s="38"/>
      <c r="M243" s="38"/>
      <c r="N243" s="38"/>
      <c r="O243" s="38"/>
      <c r="P243" s="38"/>
      <c r="Q243" s="38"/>
      <c r="R243" s="39"/>
      <c r="T243" s="173"/>
      <c r="U243" s="38"/>
      <c r="V243" s="38"/>
      <c r="W243" s="38"/>
      <c r="X243" s="38"/>
      <c r="Y243" s="38"/>
      <c r="Z243" s="38"/>
      <c r="AA243" s="76"/>
      <c r="AT243" s="21" t="s">
        <v>222</v>
      </c>
      <c r="AU243" s="21" t="s">
        <v>91</v>
      </c>
    </row>
    <row r="244" spans="2:65" s="1" customFormat="1" ht="16.5" customHeight="1">
      <c r="B244" s="123"/>
      <c r="C244" s="143" t="s">
        <v>304</v>
      </c>
      <c r="D244" s="143" t="s">
        <v>127</v>
      </c>
      <c r="E244" s="144" t="s">
        <v>305</v>
      </c>
      <c r="F244" s="245" t="s">
        <v>306</v>
      </c>
      <c r="G244" s="245"/>
      <c r="H244" s="245"/>
      <c r="I244" s="245"/>
      <c r="J244" s="145" t="s">
        <v>296</v>
      </c>
      <c r="K244" s="146">
        <v>1</v>
      </c>
      <c r="L244" s="246">
        <v>0</v>
      </c>
      <c r="M244" s="246"/>
      <c r="N244" s="247">
        <f>ROUND(L244*K244,2)</f>
        <v>0</v>
      </c>
      <c r="O244" s="247"/>
      <c r="P244" s="247"/>
      <c r="Q244" s="247"/>
      <c r="R244" s="124"/>
      <c r="T244" s="147" t="s">
        <v>5</v>
      </c>
      <c r="U244" s="46" t="s">
        <v>36</v>
      </c>
      <c r="V244" s="38"/>
      <c r="W244" s="148">
        <f>V244*K244</f>
        <v>0</v>
      </c>
      <c r="X244" s="148">
        <v>2.3289499999999999</v>
      </c>
      <c r="Y244" s="148">
        <f>X244*K244</f>
        <v>2.3289499999999999</v>
      </c>
      <c r="Z244" s="148">
        <v>0</v>
      </c>
      <c r="AA244" s="149">
        <f>Z244*K244</f>
        <v>0</v>
      </c>
      <c r="AR244" s="21" t="s">
        <v>131</v>
      </c>
      <c r="AT244" s="21" t="s">
        <v>127</v>
      </c>
      <c r="AU244" s="21" t="s">
        <v>91</v>
      </c>
      <c r="AY244" s="21" t="s">
        <v>126</v>
      </c>
      <c r="BE244" s="105">
        <f>IF(U244="základní",N244,0)</f>
        <v>0</v>
      </c>
      <c r="BF244" s="105">
        <f>IF(U244="snížená",N244,0)</f>
        <v>0</v>
      </c>
      <c r="BG244" s="105">
        <f>IF(U244="zákl. přenesená",N244,0)</f>
        <v>0</v>
      </c>
      <c r="BH244" s="105">
        <f>IF(U244="sníž. přenesená",N244,0)</f>
        <v>0</v>
      </c>
      <c r="BI244" s="105">
        <f>IF(U244="nulová",N244,0)</f>
        <v>0</v>
      </c>
      <c r="BJ244" s="21" t="s">
        <v>79</v>
      </c>
      <c r="BK244" s="105">
        <f>ROUND(L244*K244,2)</f>
        <v>0</v>
      </c>
      <c r="BL244" s="21" t="s">
        <v>131</v>
      </c>
      <c r="BM244" s="21" t="s">
        <v>307</v>
      </c>
    </row>
    <row r="245" spans="2:65" s="1" customFormat="1" ht="16.5" customHeight="1">
      <c r="B245" s="37"/>
      <c r="C245" s="38"/>
      <c r="D245" s="38"/>
      <c r="E245" s="38"/>
      <c r="F245" s="265" t="s">
        <v>308</v>
      </c>
      <c r="G245" s="266"/>
      <c r="H245" s="266"/>
      <c r="I245" s="266"/>
      <c r="J245" s="38"/>
      <c r="K245" s="38"/>
      <c r="L245" s="38"/>
      <c r="M245" s="38"/>
      <c r="N245" s="38"/>
      <c r="O245" s="38"/>
      <c r="P245" s="38"/>
      <c r="Q245" s="38"/>
      <c r="R245" s="39"/>
      <c r="T245" s="173"/>
      <c r="U245" s="38"/>
      <c r="V245" s="38"/>
      <c r="W245" s="38"/>
      <c r="X245" s="38"/>
      <c r="Y245" s="38"/>
      <c r="Z245" s="38"/>
      <c r="AA245" s="76"/>
      <c r="AT245" s="21" t="s">
        <v>222</v>
      </c>
      <c r="AU245" s="21" t="s">
        <v>91</v>
      </c>
    </row>
    <row r="246" spans="2:65" s="9" customFormat="1" ht="29.85" customHeight="1">
      <c r="B246" s="132"/>
      <c r="C246" s="133"/>
      <c r="D246" s="142" t="s">
        <v>105</v>
      </c>
      <c r="E246" s="142"/>
      <c r="F246" s="142"/>
      <c r="G246" s="142"/>
      <c r="H246" s="142"/>
      <c r="I246" s="142"/>
      <c r="J246" s="142"/>
      <c r="K246" s="142"/>
      <c r="L246" s="142"/>
      <c r="M246" s="142"/>
      <c r="N246" s="252">
        <f>BK246</f>
        <v>0</v>
      </c>
      <c r="O246" s="253"/>
      <c r="P246" s="253"/>
      <c r="Q246" s="253"/>
      <c r="R246" s="135"/>
      <c r="T246" s="136"/>
      <c r="U246" s="133"/>
      <c r="V246" s="133"/>
      <c r="W246" s="137">
        <f>SUM(W247:W269)</f>
        <v>0</v>
      </c>
      <c r="X246" s="133"/>
      <c r="Y246" s="137">
        <f>SUM(Y247:Y269)</f>
        <v>0.26908960000000004</v>
      </c>
      <c r="Z246" s="133"/>
      <c r="AA246" s="138">
        <f>SUM(AA247:AA269)</f>
        <v>0</v>
      </c>
      <c r="AR246" s="139" t="s">
        <v>79</v>
      </c>
      <c r="AT246" s="140" t="s">
        <v>70</v>
      </c>
      <c r="AU246" s="140" t="s">
        <v>79</v>
      </c>
      <c r="AY246" s="139" t="s">
        <v>126</v>
      </c>
      <c r="BK246" s="141">
        <f>SUM(BK247:BK269)</f>
        <v>0</v>
      </c>
    </row>
    <row r="247" spans="2:65" s="1" customFormat="1" ht="25.5" customHeight="1">
      <c r="B247" s="123"/>
      <c r="C247" s="143" t="s">
        <v>309</v>
      </c>
      <c r="D247" s="143" t="s">
        <v>127</v>
      </c>
      <c r="E247" s="144" t="s">
        <v>310</v>
      </c>
      <c r="F247" s="245" t="s">
        <v>311</v>
      </c>
      <c r="G247" s="245"/>
      <c r="H247" s="245"/>
      <c r="I247" s="245"/>
      <c r="J247" s="145" t="s">
        <v>151</v>
      </c>
      <c r="K247" s="146">
        <v>19.920000000000002</v>
      </c>
      <c r="L247" s="246">
        <v>0</v>
      </c>
      <c r="M247" s="246"/>
      <c r="N247" s="247">
        <f>ROUND(L247*K247,2)</f>
        <v>0</v>
      </c>
      <c r="O247" s="247"/>
      <c r="P247" s="247"/>
      <c r="Q247" s="247"/>
      <c r="R247" s="124"/>
      <c r="T247" s="147" t="s">
        <v>5</v>
      </c>
      <c r="U247" s="46" t="s">
        <v>36</v>
      </c>
      <c r="V247" s="38"/>
      <c r="W247" s="148">
        <f>V247*K247</f>
        <v>0</v>
      </c>
      <c r="X247" s="148">
        <v>0</v>
      </c>
      <c r="Y247" s="148">
        <f>X247*K247</f>
        <v>0</v>
      </c>
      <c r="Z247" s="148">
        <v>0</v>
      </c>
      <c r="AA247" s="149">
        <f>Z247*K247</f>
        <v>0</v>
      </c>
      <c r="AR247" s="21" t="s">
        <v>131</v>
      </c>
      <c r="AT247" s="21" t="s">
        <v>127</v>
      </c>
      <c r="AU247" s="21" t="s">
        <v>91</v>
      </c>
      <c r="AY247" s="21" t="s">
        <v>126</v>
      </c>
      <c r="BE247" s="105">
        <f>IF(U247="základní",N247,0)</f>
        <v>0</v>
      </c>
      <c r="BF247" s="105">
        <f>IF(U247="snížená",N247,0)</f>
        <v>0</v>
      </c>
      <c r="BG247" s="105">
        <f>IF(U247="zákl. přenesená",N247,0)</f>
        <v>0</v>
      </c>
      <c r="BH247" s="105">
        <f>IF(U247="sníž. přenesená",N247,0)</f>
        <v>0</v>
      </c>
      <c r="BI247" s="105">
        <f>IF(U247="nulová",N247,0)</f>
        <v>0</v>
      </c>
      <c r="BJ247" s="21" t="s">
        <v>79</v>
      </c>
      <c r="BK247" s="105">
        <f>ROUND(L247*K247,2)</f>
        <v>0</v>
      </c>
      <c r="BL247" s="21" t="s">
        <v>131</v>
      </c>
      <c r="BM247" s="21" t="s">
        <v>312</v>
      </c>
    </row>
    <row r="248" spans="2:65" s="11" customFormat="1" ht="16.5" customHeight="1">
      <c r="B248" s="158"/>
      <c r="C248" s="159"/>
      <c r="D248" s="159"/>
      <c r="E248" s="160" t="s">
        <v>5</v>
      </c>
      <c r="F248" s="256" t="s">
        <v>144</v>
      </c>
      <c r="G248" s="257"/>
      <c r="H248" s="257"/>
      <c r="I248" s="257"/>
      <c r="J248" s="159"/>
      <c r="K248" s="160" t="s">
        <v>5</v>
      </c>
      <c r="L248" s="159"/>
      <c r="M248" s="159"/>
      <c r="N248" s="159"/>
      <c r="O248" s="159"/>
      <c r="P248" s="159"/>
      <c r="Q248" s="159"/>
      <c r="R248" s="161"/>
      <c r="T248" s="162"/>
      <c r="U248" s="159"/>
      <c r="V248" s="159"/>
      <c r="W248" s="159"/>
      <c r="X248" s="159"/>
      <c r="Y248" s="159"/>
      <c r="Z248" s="159"/>
      <c r="AA248" s="163"/>
      <c r="AT248" s="164" t="s">
        <v>134</v>
      </c>
      <c r="AU248" s="164" t="s">
        <v>91</v>
      </c>
      <c r="AV248" s="11" t="s">
        <v>79</v>
      </c>
      <c r="AW248" s="11" t="s">
        <v>30</v>
      </c>
      <c r="AX248" s="11" t="s">
        <v>71</v>
      </c>
      <c r="AY248" s="164" t="s">
        <v>126</v>
      </c>
    </row>
    <row r="249" spans="2:65" s="10" customFormat="1" ht="16.5" customHeight="1">
      <c r="B249" s="150"/>
      <c r="C249" s="151"/>
      <c r="D249" s="151"/>
      <c r="E249" s="152" t="s">
        <v>5</v>
      </c>
      <c r="F249" s="258" t="s">
        <v>313</v>
      </c>
      <c r="G249" s="259"/>
      <c r="H249" s="259"/>
      <c r="I249" s="259"/>
      <c r="J249" s="151"/>
      <c r="K249" s="153">
        <v>18.420000000000002</v>
      </c>
      <c r="L249" s="151"/>
      <c r="M249" s="151"/>
      <c r="N249" s="151"/>
      <c r="O249" s="151"/>
      <c r="P249" s="151"/>
      <c r="Q249" s="151"/>
      <c r="R249" s="154"/>
      <c r="T249" s="155"/>
      <c r="U249" s="151"/>
      <c r="V249" s="151"/>
      <c r="W249" s="151"/>
      <c r="X249" s="151"/>
      <c r="Y249" s="151"/>
      <c r="Z249" s="151"/>
      <c r="AA249" s="156"/>
      <c r="AT249" s="157" t="s">
        <v>134</v>
      </c>
      <c r="AU249" s="157" t="s">
        <v>91</v>
      </c>
      <c r="AV249" s="10" t="s">
        <v>91</v>
      </c>
      <c r="AW249" s="10" t="s">
        <v>30</v>
      </c>
      <c r="AX249" s="10" t="s">
        <v>71</v>
      </c>
      <c r="AY249" s="157" t="s">
        <v>126</v>
      </c>
    </row>
    <row r="250" spans="2:65" s="11" customFormat="1" ht="16.5" customHeight="1">
      <c r="B250" s="158"/>
      <c r="C250" s="159"/>
      <c r="D250" s="159"/>
      <c r="E250" s="160" t="s">
        <v>5</v>
      </c>
      <c r="F250" s="267" t="s">
        <v>146</v>
      </c>
      <c r="G250" s="268"/>
      <c r="H250" s="268"/>
      <c r="I250" s="268"/>
      <c r="J250" s="159"/>
      <c r="K250" s="160" t="s">
        <v>5</v>
      </c>
      <c r="L250" s="159"/>
      <c r="M250" s="159"/>
      <c r="N250" s="159"/>
      <c r="O250" s="159"/>
      <c r="P250" s="159"/>
      <c r="Q250" s="159"/>
      <c r="R250" s="161"/>
      <c r="T250" s="162"/>
      <c r="U250" s="159"/>
      <c r="V250" s="159"/>
      <c r="W250" s="159"/>
      <c r="X250" s="159"/>
      <c r="Y250" s="159"/>
      <c r="Z250" s="159"/>
      <c r="AA250" s="163"/>
      <c r="AT250" s="164" t="s">
        <v>134</v>
      </c>
      <c r="AU250" s="164" t="s">
        <v>91</v>
      </c>
      <c r="AV250" s="11" t="s">
        <v>79</v>
      </c>
      <c r="AW250" s="11" t="s">
        <v>30</v>
      </c>
      <c r="AX250" s="11" t="s">
        <v>71</v>
      </c>
      <c r="AY250" s="164" t="s">
        <v>126</v>
      </c>
    </row>
    <row r="251" spans="2:65" s="10" customFormat="1" ht="16.5" customHeight="1">
      <c r="B251" s="150"/>
      <c r="C251" s="151"/>
      <c r="D251" s="151"/>
      <c r="E251" s="152" t="s">
        <v>5</v>
      </c>
      <c r="F251" s="258" t="s">
        <v>314</v>
      </c>
      <c r="G251" s="259"/>
      <c r="H251" s="259"/>
      <c r="I251" s="259"/>
      <c r="J251" s="151"/>
      <c r="K251" s="153">
        <v>0.9</v>
      </c>
      <c r="L251" s="151"/>
      <c r="M251" s="151"/>
      <c r="N251" s="151"/>
      <c r="O251" s="151"/>
      <c r="P251" s="151"/>
      <c r="Q251" s="151"/>
      <c r="R251" s="154"/>
      <c r="T251" s="155"/>
      <c r="U251" s="151"/>
      <c r="V251" s="151"/>
      <c r="W251" s="151"/>
      <c r="X251" s="151"/>
      <c r="Y251" s="151"/>
      <c r="Z251" s="151"/>
      <c r="AA251" s="156"/>
      <c r="AT251" s="157" t="s">
        <v>134</v>
      </c>
      <c r="AU251" s="157" t="s">
        <v>91</v>
      </c>
      <c r="AV251" s="10" t="s">
        <v>91</v>
      </c>
      <c r="AW251" s="10" t="s">
        <v>30</v>
      </c>
      <c r="AX251" s="10" t="s">
        <v>71</v>
      </c>
      <c r="AY251" s="157" t="s">
        <v>126</v>
      </c>
    </row>
    <row r="252" spans="2:65" s="11" customFormat="1" ht="16.5" customHeight="1">
      <c r="B252" s="158"/>
      <c r="C252" s="159"/>
      <c r="D252" s="159"/>
      <c r="E252" s="160" t="s">
        <v>5</v>
      </c>
      <c r="F252" s="267" t="s">
        <v>315</v>
      </c>
      <c r="G252" s="268"/>
      <c r="H252" s="268"/>
      <c r="I252" s="268"/>
      <c r="J252" s="159"/>
      <c r="K252" s="160" t="s">
        <v>5</v>
      </c>
      <c r="L252" s="159"/>
      <c r="M252" s="159"/>
      <c r="N252" s="159"/>
      <c r="O252" s="159"/>
      <c r="P252" s="159"/>
      <c r="Q252" s="159"/>
      <c r="R252" s="161"/>
      <c r="T252" s="162"/>
      <c r="U252" s="159"/>
      <c r="V252" s="159"/>
      <c r="W252" s="159"/>
      <c r="X252" s="159"/>
      <c r="Y252" s="159"/>
      <c r="Z252" s="159"/>
      <c r="AA252" s="163"/>
      <c r="AT252" s="164" t="s">
        <v>134</v>
      </c>
      <c r="AU252" s="164" t="s">
        <v>91</v>
      </c>
      <c r="AV252" s="11" t="s">
        <v>79</v>
      </c>
      <c r="AW252" s="11" t="s">
        <v>30</v>
      </c>
      <c r="AX252" s="11" t="s">
        <v>71</v>
      </c>
      <c r="AY252" s="164" t="s">
        <v>126</v>
      </c>
    </row>
    <row r="253" spans="2:65" s="10" customFormat="1" ht="16.5" customHeight="1">
      <c r="B253" s="150"/>
      <c r="C253" s="151"/>
      <c r="D253" s="151"/>
      <c r="E253" s="152" t="s">
        <v>5</v>
      </c>
      <c r="F253" s="258" t="s">
        <v>316</v>
      </c>
      <c r="G253" s="259"/>
      <c r="H253" s="259"/>
      <c r="I253" s="259"/>
      <c r="J253" s="151"/>
      <c r="K253" s="153">
        <v>0.6</v>
      </c>
      <c r="L253" s="151"/>
      <c r="M253" s="151"/>
      <c r="N253" s="151"/>
      <c r="O253" s="151"/>
      <c r="P253" s="151"/>
      <c r="Q253" s="151"/>
      <c r="R253" s="154"/>
      <c r="T253" s="155"/>
      <c r="U253" s="151"/>
      <c r="V253" s="151"/>
      <c r="W253" s="151"/>
      <c r="X253" s="151"/>
      <c r="Y253" s="151"/>
      <c r="Z253" s="151"/>
      <c r="AA253" s="156"/>
      <c r="AT253" s="157" t="s">
        <v>134</v>
      </c>
      <c r="AU253" s="157" t="s">
        <v>91</v>
      </c>
      <c r="AV253" s="10" t="s">
        <v>91</v>
      </c>
      <c r="AW253" s="10" t="s">
        <v>30</v>
      </c>
      <c r="AX253" s="10" t="s">
        <v>71</v>
      </c>
      <c r="AY253" s="157" t="s">
        <v>126</v>
      </c>
    </row>
    <row r="254" spans="2:65" s="12" customFormat="1" ht="16.5" customHeight="1">
      <c r="B254" s="165"/>
      <c r="C254" s="166"/>
      <c r="D254" s="166"/>
      <c r="E254" s="167" t="s">
        <v>5</v>
      </c>
      <c r="F254" s="269" t="s">
        <v>148</v>
      </c>
      <c r="G254" s="270"/>
      <c r="H254" s="270"/>
      <c r="I254" s="270"/>
      <c r="J254" s="166"/>
      <c r="K254" s="168">
        <v>19.920000000000002</v>
      </c>
      <c r="L254" s="166"/>
      <c r="M254" s="166"/>
      <c r="N254" s="166"/>
      <c r="O254" s="166"/>
      <c r="P254" s="166"/>
      <c r="Q254" s="166"/>
      <c r="R254" s="169"/>
      <c r="T254" s="170"/>
      <c r="U254" s="166"/>
      <c r="V254" s="166"/>
      <c r="W254" s="166"/>
      <c r="X254" s="166"/>
      <c r="Y254" s="166"/>
      <c r="Z254" s="166"/>
      <c r="AA254" s="171"/>
      <c r="AT254" s="172" t="s">
        <v>134</v>
      </c>
      <c r="AU254" s="172" t="s">
        <v>91</v>
      </c>
      <c r="AV254" s="12" t="s">
        <v>131</v>
      </c>
      <c r="AW254" s="12" t="s">
        <v>30</v>
      </c>
      <c r="AX254" s="12" t="s">
        <v>79</v>
      </c>
      <c r="AY254" s="172" t="s">
        <v>126</v>
      </c>
    </row>
    <row r="255" spans="2:65" s="1" customFormat="1" ht="25.5" customHeight="1">
      <c r="B255" s="123"/>
      <c r="C255" s="143" t="s">
        <v>317</v>
      </c>
      <c r="D255" s="143" t="s">
        <v>127</v>
      </c>
      <c r="E255" s="144" t="s">
        <v>318</v>
      </c>
      <c r="F255" s="245" t="s">
        <v>319</v>
      </c>
      <c r="G255" s="245"/>
      <c r="H255" s="245"/>
      <c r="I255" s="245"/>
      <c r="J255" s="145" t="s">
        <v>151</v>
      </c>
      <c r="K255" s="146">
        <v>0.22500000000000001</v>
      </c>
      <c r="L255" s="246">
        <v>0</v>
      </c>
      <c r="M255" s="246"/>
      <c r="N255" s="247">
        <f>ROUND(L255*K255,2)</f>
        <v>0</v>
      </c>
      <c r="O255" s="247"/>
      <c r="P255" s="247"/>
      <c r="Q255" s="247"/>
      <c r="R255" s="124"/>
      <c r="T255" s="147" t="s">
        <v>5</v>
      </c>
      <c r="U255" s="46" t="s">
        <v>36</v>
      </c>
      <c r="V255" s="38"/>
      <c r="W255" s="148">
        <f>V255*K255</f>
        <v>0</v>
      </c>
      <c r="X255" s="148">
        <v>0</v>
      </c>
      <c r="Y255" s="148">
        <f>X255*K255</f>
        <v>0</v>
      </c>
      <c r="Z255" s="148">
        <v>0</v>
      </c>
      <c r="AA255" s="149">
        <f>Z255*K255</f>
        <v>0</v>
      </c>
      <c r="AR255" s="21" t="s">
        <v>131</v>
      </c>
      <c r="AT255" s="21" t="s">
        <v>127</v>
      </c>
      <c r="AU255" s="21" t="s">
        <v>91</v>
      </c>
      <c r="AY255" s="21" t="s">
        <v>126</v>
      </c>
      <c r="BE255" s="105">
        <f>IF(U255="základní",N255,0)</f>
        <v>0</v>
      </c>
      <c r="BF255" s="105">
        <f>IF(U255="snížená",N255,0)</f>
        <v>0</v>
      </c>
      <c r="BG255" s="105">
        <f>IF(U255="zákl. přenesená",N255,0)</f>
        <v>0</v>
      </c>
      <c r="BH255" s="105">
        <f>IF(U255="sníž. přenesená",N255,0)</f>
        <v>0</v>
      </c>
      <c r="BI255" s="105">
        <f>IF(U255="nulová",N255,0)</f>
        <v>0</v>
      </c>
      <c r="BJ255" s="21" t="s">
        <v>79</v>
      </c>
      <c r="BK255" s="105">
        <f>ROUND(L255*K255,2)</f>
        <v>0</v>
      </c>
      <c r="BL255" s="21" t="s">
        <v>131</v>
      </c>
      <c r="BM255" s="21" t="s">
        <v>320</v>
      </c>
    </row>
    <row r="256" spans="2:65" s="11" customFormat="1" ht="16.5" customHeight="1">
      <c r="B256" s="158"/>
      <c r="C256" s="159"/>
      <c r="D256" s="159"/>
      <c r="E256" s="160" t="s">
        <v>5</v>
      </c>
      <c r="F256" s="256" t="s">
        <v>315</v>
      </c>
      <c r="G256" s="257"/>
      <c r="H256" s="257"/>
      <c r="I256" s="257"/>
      <c r="J256" s="159"/>
      <c r="K256" s="160" t="s">
        <v>5</v>
      </c>
      <c r="L256" s="159"/>
      <c r="M256" s="159"/>
      <c r="N256" s="159"/>
      <c r="O256" s="159"/>
      <c r="P256" s="159"/>
      <c r="Q256" s="159"/>
      <c r="R256" s="161"/>
      <c r="T256" s="162"/>
      <c r="U256" s="159"/>
      <c r="V256" s="159"/>
      <c r="W256" s="159"/>
      <c r="X256" s="159"/>
      <c r="Y256" s="159"/>
      <c r="Z256" s="159"/>
      <c r="AA256" s="163"/>
      <c r="AT256" s="164" t="s">
        <v>134</v>
      </c>
      <c r="AU256" s="164" t="s">
        <v>91</v>
      </c>
      <c r="AV256" s="11" t="s">
        <v>79</v>
      </c>
      <c r="AW256" s="11" t="s">
        <v>30</v>
      </c>
      <c r="AX256" s="11" t="s">
        <v>71</v>
      </c>
      <c r="AY256" s="164" t="s">
        <v>126</v>
      </c>
    </row>
    <row r="257" spans="2:65" s="10" customFormat="1" ht="16.5" customHeight="1">
      <c r="B257" s="150"/>
      <c r="C257" s="151"/>
      <c r="D257" s="151"/>
      <c r="E257" s="152" t="s">
        <v>5</v>
      </c>
      <c r="F257" s="258" t="s">
        <v>321</v>
      </c>
      <c r="G257" s="259"/>
      <c r="H257" s="259"/>
      <c r="I257" s="259"/>
      <c r="J257" s="151"/>
      <c r="K257" s="153">
        <v>0.22500000000000001</v>
      </c>
      <c r="L257" s="151"/>
      <c r="M257" s="151"/>
      <c r="N257" s="151"/>
      <c r="O257" s="151"/>
      <c r="P257" s="151"/>
      <c r="Q257" s="151"/>
      <c r="R257" s="154"/>
      <c r="T257" s="155"/>
      <c r="U257" s="151"/>
      <c r="V257" s="151"/>
      <c r="W257" s="151"/>
      <c r="X257" s="151"/>
      <c r="Y257" s="151"/>
      <c r="Z257" s="151"/>
      <c r="AA257" s="156"/>
      <c r="AT257" s="157" t="s">
        <v>134</v>
      </c>
      <c r="AU257" s="157" t="s">
        <v>91</v>
      </c>
      <c r="AV257" s="10" t="s">
        <v>91</v>
      </c>
      <c r="AW257" s="10" t="s">
        <v>30</v>
      </c>
      <c r="AX257" s="10" t="s">
        <v>79</v>
      </c>
      <c r="AY257" s="157" t="s">
        <v>126</v>
      </c>
    </row>
    <row r="258" spans="2:65" s="1" customFormat="1" ht="25.5" customHeight="1">
      <c r="B258" s="123"/>
      <c r="C258" s="143" t="s">
        <v>322</v>
      </c>
      <c r="D258" s="143" t="s">
        <v>127</v>
      </c>
      <c r="E258" s="144" t="s">
        <v>323</v>
      </c>
      <c r="F258" s="245" t="s">
        <v>324</v>
      </c>
      <c r="G258" s="245"/>
      <c r="H258" s="245"/>
      <c r="I258" s="245"/>
      <c r="J258" s="145" t="s">
        <v>151</v>
      </c>
      <c r="K258" s="146">
        <v>6.9359999999999999</v>
      </c>
      <c r="L258" s="246">
        <v>0</v>
      </c>
      <c r="M258" s="246"/>
      <c r="N258" s="247">
        <f>ROUND(L258*K258,2)</f>
        <v>0</v>
      </c>
      <c r="O258" s="247"/>
      <c r="P258" s="247"/>
      <c r="Q258" s="247"/>
      <c r="R258" s="124"/>
      <c r="T258" s="147" t="s">
        <v>5</v>
      </c>
      <c r="U258" s="46" t="s">
        <v>36</v>
      </c>
      <c r="V258" s="38"/>
      <c r="W258" s="148">
        <f>V258*K258</f>
        <v>0</v>
      </c>
      <c r="X258" s="148">
        <v>0</v>
      </c>
      <c r="Y258" s="148">
        <f>X258*K258</f>
        <v>0</v>
      </c>
      <c r="Z258" s="148">
        <v>0</v>
      </c>
      <c r="AA258" s="149">
        <f>Z258*K258</f>
        <v>0</v>
      </c>
      <c r="AR258" s="21" t="s">
        <v>131</v>
      </c>
      <c r="AT258" s="21" t="s">
        <v>127</v>
      </c>
      <c r="AU258" s="21" t="s">
        <v>91</v>
      </c>
      <c r="AY258" s="21" t="s">
        <v>126</v>
      </c>
      <c r="BE258" s="105">
        <f>IF(U258="základní",N258,0)</f>
        <v>0</v>
      </c>
      <c r="BF258" s="105">
        <f>IF(U258="snížená",N258,0)</f>
        <v>0</v>
      </c>
      <c r="BG258" s="105">
        <f>IF(U258="zákl. přenesená",N258,0)</f>
        <v>0</v>
      </c>
      <c r="BH258" s="105">
        <f>IF(U258="sníž. přenesená",N258,0)</f>
        <v>0</v>
      </c>
      <c r="BI258" s="105">
        <f>IF(U258="nulová",N258,0)</f>
        <v>0</v>
      </c>
      <c r="BJ258" s="21" t="s">
        <v>79</v>
      </c>
      <c r="BK258" s="105">
        <f>ROUND(L258*K258,2)</f>
        <v>0</v>
      </c>
      <c r="BL258" s="21" t="s">
        <v>131</v>
      </c>
      <c r="BM258" s="21" t="s">
        <v>325</v>
      </c>
    </row>
    <row r="259" spans="2:65" s="11" customFormat="1" ht="16.5" customHeight="1">
      <c r="B259" s="158"/>
      <c r="C259" s="159"/>
      <c r="D259" s="159"/>
      <c r="E259" s="160" t="s">
        <v>5</v>
      </c>
      <c r="F259" s="256" t="s">
        <v>258</v>
      </c>
      <c r="G259" s="257"/>
      <c r="H259" s="257"/>
      <c r="I259" s="257"/>
      <c r="J259" s="159"/>
      <c r="K259" s="160" t="s">
        <v>5</v>
      </c>
      <c r="L259" s="159"/>
      <c r="M259" s="159"/>
      <c r="N259" s="159"/>
      <c r="O259" s="159"/>
      <c r="P259" s="159"/>
      <c r="Q259" s="159"/>
      <c r="R259" s="161"/>
      <c r="T259" s="162"/>
      <c r="U259" s="159"/>
      <c r="V259" s="159"/>
      <c r="W259" s="159"/>
      <c r="X259" s="159"/>
      <c r="Y259" s="159"/>
      <c r="Z259" s="159"/>
      <c r="AA259" s="163"/>
      <c r="AT259" s="164" t="s">
        <v>134</v>
      </c>
      <c r="AU259" s="164" t="s">
        <v>91</v>
      </c>
      <c r="AV259" s="11" t="s">
        <v>79</v>
      </c>
      <c r="AW259" s="11" t="s">
        <v>30</v>
      </c>
      <c r="AX259" s="11" t="s">
        <v>71</v>
      </c>
      <c r="AY259" s="164" t="s">
        <v>126</v>
      </c>
    </row>
    <row r="260" spans="2:65" s="10" customFormat="1" ht="16.5" customHeight="1">
      <c r="B260" s="150"/>
      <c r="C260" s="151"/>
      <c r="D260" s="151"/>
      <c r="E260" s="152" t="s">
        <v>5</v>
      </c>
      <c r="F260" s="258" t="s">
        <v>292</v>
      </c>
      <c r="G260" s="259"/>
      <c r="H260" s="259"/>
      <c r="I260" s="259"/>
      <c r="J260" s="151"/>
      <c r="K260" s="153">
        <v>6.9359999999999999</v>
      </c>
      <c r="L260" s="151"/>
      <c r="M260" s="151"/>
      <c r="N260" s="151"/>
      <c r="O260" s="151"/>
      <c r="P260" s="151"/>
      <c r="Q260" s="151"/>
      <c r="R260" s="154"/>
      <c r="T260" s="155"/>
      <c r="U260" s="151"/>
      <c r="V260" s="151"/>
      <c r="W260" s="151"/>
      <c r="X260" s="151"/>
      <c r="Y260" s="151"/>
      <c r="Z260" s="151"/>
      <c r="AA260" s="156"/>
      <c r="AT260" s="157" t="s">
        <v>134</v>
      </c>
      <c r="AU260" s="157" t="s">
        <v>91</v>
      </c>
      <c r="AV260" s="10" t="s">
        <v>91</v>
      </c>
      <c r="AW260" s="10" t="s">
        <v>30</v>
      </c>
      <c r="AX260" s="10" t="s">
        <v>79</v>
      </c>
      <c r="AY260" s="157" t="s">
        <v>126</v>
      </c>
    </row>
    <row r="261" spans="2:65" s="1" customFormat="1" ht="25.5" customHeight="1">
      <c r="B261" s="123"/>
      <c r="C261" s="143" t="s">
        <v>326</v>
      </c>
      <c r="D261" s="143" t="s">
        <v>127</v>
      </c>
      <c r="E261" s="144" t="s">
        <v>327</v>
      </c>
      <c r="F261" s="245" t="s">
        <v>328</v>
      </c>
      <c r="G261" s="245"/>
      <c r="H261" s="245"/>
      <c r="I261" s="245"/>
      <c r="J261" s="145" t="s">
        <v>130</v>
      </c>
      <c r="K261" s="146">
        <v>4.68</v>
      </c>
      <c r="L261" s="246">
        <v>0</v>
      </c>
      <c r="M261" s="246"/>
      <c r="N261" s="247">
        <f>ROUND(L261*K261,2)</f>
        <v>0</v>
      </c>
      <c r="O261" s="247"/>
      <c r="P261" s="247"/>
      <c r="Q261" s="247"/>
      <c r="R261" s="124"/>
      <c r="T261" s="147" t="s">
        <v>5</v>
      </c>
      <c r="U261" s="46" t="s">
        <v>36</v>
      </c>
      <c r="V261" s="38"/>
      <c r="W261" s="148">
        <f>V261*K261</f>
        <v>0</v>
      </c>
      <c r="X261" s="148">
        <v>6.3200000000000001E-3</v>
      </c>
      <c r="Y261" s="148">
        <f>X261*K261</f>
        <v>2.9577599999999999E-2</v>
      </c>
      <c r="Z261" s="148">
        <v>0</v>
      </c>
      <c r="AA261" s="149">
        <f>Z261*K261</f>
        <v>0</v>
      </c>
      <c r="AR261" s="21" t="s">
        <v>131</v>
      </c>
      <c r="AT261" s="21" t="s">
        <v>127</v>
      </c>
      <c r="AU261" s="21" t="s">
        <v>91</v>
      </c>
      <c r="AY261" s="21" t="s">
        <v>126</v>
      </c>
      <c r="BE261" s="105">
        <f>IF(U261="základní",N261,0)</f>
        <v>0</v>
      </c>
      <c r="BF261" s="105">
        <f>IF(U261="snížená",N261,0)</f>
        <v>0</v>
      </c>
      <c r="BG261" s="105">
        <f>IF(U261="zákl. přenesená",N261,0)</f>
        <v>0</v>
      </c>
      <c r="BH261" s="105">
        <f>IF(U261="sníž. přenesená",N261,0)</f>
        <v>0</v>
      </c>
      <c r="BI261" s="105">
        <f>IF(U261="nulová",N261,0)</f>
        <v>0</v>
      </c>
      <c r="BJ261" s="21" t="s">
        <v>79</v>
      </c>
      <c r="BK261" s="105">
        <f>ROUND(L261*K261,2)</f>
        <v>0</v>
      </c>
      <c r="BL261" s="21" t="s">
        <v>131</v>
      </c>
      <c r="BM261" s="21" t="s">
        <v>329</v>
      </c>
    </row>
    <row r="262" spans="2:65" s="11" customFormat="1" ht="16.5" customHeight="1">
      <c r="B262" s="158"/>
      <c r="C262" s="159"/>
      <c r="D262" s="159"/>
      <c r="E262" s="160" t="s">
        <v>5</v>
      </c>
      <c r="F262" s="256" t="s">
        <v>258</v>
      </c>
      <c r="G262" s="257"/>
      <c r="H262" s="257"/>
      <c r="I262" s="257"/>
      <c r="J262" s="159"/>
      <c r="K262" s="160" t="s">
        <v>5</v>
      </c>
      <c r="L262" s="159"/>
      <c r="M262" s="159"/>
      <c r="N262" s="159"/>
      <c r="O262" s="159"/>
      <c r="P262" s="159"/>
      <c r="Q262" s="159"/>
      <c r="R262" s="161"/>
      <c r="T262" s="162"/>
      <c r="U262" s="159"/>
      <c r="V262" s="159"/>
      <c r="W262" s="159"/>
      <c r="X262" s="159"/>
      <c r="Y262" s="159"/>
      <c r="Z262" s="159"/>
      <c r="AA262" s="163"/>
      <c r="AT262" s="164" t="s">
        <v>134</v>
      </c>
      <c r="AU262" s="164" t="s">
        <v>91</v>
      </c>
      <c r="AV262" s="11" t="s">
        <v>79</v>
      </c>
      <c r="AW262" s="11" t="s">
        <v>30</v>
      </c>
      <c r="AX262" s="11" t="s">
        <v>71</v>
      </c>
      <c r="AY262" s="164" t="s">
        <v>126</v>
      </c>
    </row>
    <row r="263" spans="2:65" s="10" customFormat="1" ht="16.5" customHeight="1">
      <c r="B263" s="150"/>
      <c r="C263" s="151"/>
      <c r="D263" s="151"/>
      <c r="E263" s="152" t="s">
        <v>5</v>
      </c>
      <c r="F263" s="258" t="s">
        <v>330</v>
      </c>
      <c r="G263" s="259"/>
      <c r="H263" s="259"/>
      <c r="I263" s="259"/>
      <c r="J263" s="151"/>
      <c r="K263" s="153">
        <v>4.08</v>
      </c>
      <c r="L263" s="151"/>
      <c r="M263" s="151"/>
      <c r="N263" s="151"/>
      <c r="O263" s="151"/>
      <c r="P263" s="151"/>
      <c r="Q263" s="151"/>
      <c r="R263" s="154"/>
      <c r="T263" s="155"/>
      <c r="U263" s="151"/>
      <c r="V263" s="151"/>
      <c r="W263" s="151"/>
      <c r="X263" s="151"/>
      <c r="Y263" s="151"/>
      <c r="Z263" s="151"/>
      <c r="AA263" s="156"/>
      <c r="AT263" s="157" t="s">
        <v>134</v>
      </c>
      <c r="AU263" s="157" t="s">
        <v>91</v>
      </c>
      <c r="AV263" s="10" t="s">
        <v>91</v>
      </c>
      <c r="AW263" s="10" t="s">
        <v>30</v>
      </c>
      <c r="AX263" s="10" t="s">
        <v>71</v>
      </c>
      <c r="AY263" s="157" t="s">
        <v>126</v>
      </c>
    </row>
    <row r="264" spans="2:65" s="11" customFormat="1" ht="16.5" customHeight="1">
      <c r="B264" s="158"/>
      <c r="C264" s="159"/>
      <c r="D264" s="159"/>
      <c r="E264" s="160" t="s">
        <v>5</v>
      </c>
      <c r="F264" s="267" t="s">
        <v>315</v>
      </c>
      <c r="G264" s="268"/>
      <c r="H264" s="268"/>
      <c r="I264" s="268"/>
      <c r="J264" s="159"/>
      <c r="K264" s="160" t="s">
        <v>5</v>
      </c>
      <c r="L264" s="159"/>
      <c r="M264" s="159"/>
      <c r="N264" s="159"/>
      <c r="O264" s="159"/>
      <c r="P264" s="159"/>
      <c r="Q264" s="159"/>
      <c r="R264" s="161"/>
      <c r="T264" s="162"/>
      <c r="U264" s="159"/>
      <c r="V264" s="159"/>
      <c r="W264" s="159"/>
      <c r="X264" s="159"/>
      <c r="Y264" s="159"/>
      <c r="Z264" s="159"/>
      <c r="AA264" s="163"/>
      <c r="AT264" s="164" t="s">
        <v>134</v>
      </c>
      <c r="AU264" s="164" t="s">
        <v>91</v>
      </c>
      <c r="AV264" s="11" t="s">
        <v>79</v>
      </c>
      <c r="AW264" s="11" t="s">
        <v>30</v>
      </c>
      <c r="AX264" s="11" t="s">
        <v>71</v>
      </c>
      <c r="AY264" s="164" t="s">
        <v>126</v>
      </c>
    </row>
    <row r="265" spans="2:65" s="10" customFormat="1" ht="16.5" customHeight="1">
      <c r="B265" s="150"/>
      <c r="C265" s="151"/>
      <c r="D265" s="151"/>
      <c r="E265" s="152" t="s">
        <v>5</v>
      </c>
      <c r="F265" s="258" t="s">
        <v>331</v>
      </c>
      <c r="G265" s="259"/>
      <c r="H265" s="259"/>
      <c r="I265" s="259"/>
      <c r="J265" s="151"/>
      <c r="K265" s="153">
        <v>0.6</v>
      </c>
      <c r="L265" s="151"/>
      <c r="M265" s="151"/>
      <c r="N265" s="151"/>
      <c r="O265" s="151"/>
      <c r="P265" s="151"/>
      <c r="Q265" s="151"/>
      <c r="R265" s="154"/>
      <c r="T265" s="155"/>
      <c r="U265" s="151"/>
      <c r="V265" s="151"/>
      <c r="W265" s="151"/>
      <c r="X265" s="151"/>
      <c r="Y265" s="151"/>
      <c r="Z265" s="151"/>
      <c r="AA265" s="156"/>
      <c r="AT265" s="157" t="s">
        <v>134</v>
      </c>
      <c r="AU265" s="157" t="s">
        <v>91</v>
      </c>
      <c r="AV265" s="10" t="s">
        <v>91</v>
      </c>
      <c r="AW265" s="10" t="s">
        <v>30</v>
      </c>
      <c r="AX265" s="10" t="s">
        <v>71</v>
      </c>
      <c r="AY265" s="157" t="s">
        <v>126</v>
      </c>
    </row>
    <row r="266" spans="2:65" s="12" customFormat="1" ht="16.5" customHeight="1">
      <c r="B266" s="165"/>
      <c r="C266" s="166"/>
      <c r="D266" s="166"/>
      <c r="E266" s="167" t="s">
        <v>5</v>
      </c>
      <c r="F266" s="269" t="s">
        <v>148</v>
      </c>
      <c r="G266" s="270"/>
      <c r="H266" s="270"/>
      <c r="I266" s="270"/>
      <c r="J266" s="166"/>
      <c r="K266" s="168">
        <v>4.68</v>
      </c>
      <c r="L266" s="166"/>
      <c r="M266" s="166"/>
      <c r="N266" s="166"/>
      <c r="O266" s="166"/>
      <c r="P266" s="166"/>
      <c r="Q266" s="166"/>
      <c r="R266" s="169"/>
      <c r="T266" s="170"/>
      <c r="U266" s="166"/>
      <c r="V266" s="166"/>
      <c r="W266" s="166"/>
      <c r="X266" s="166"/>
      <c r="Y266" s="166"/>
      <c r="Z266" s="166"/>
      <c r="AA266" s="171"/>
      <c r="AT266" s="172" t="s">
        <v>134</v>
      </c>
      <c r="AU266" s="172" t="s">
        <v>91</v>
      </c>
      <c r="AV266" s="12" t="s">
        <v>131</v>
      </c>
      <c r="AW266" s="12" t="s">
        <v>30</v>
      </c>
      <c r="AX266" s="12" t="s">
        <v>79</v>
      </c>
      <c r="AY266" s="172" t="s">
        <v>126</v>
      </c>
    </row>
    <row r="267" spans="2:65" s="1" customFormat="1" ht="38.25" customHeight="1">
      <c r="B267" s="123"/>
      <c r="C267" s="143" t="s">
        <v>332</v>
      </c>
      <c r="D267" s="143" t="s">
        <v>127</v>
      </c>
      <c r="E267" s="144" t="s">
        <v>333</v>
      </c>
      <c r="F267" s="245" t="s">
        <v>334</v>
      </c>
      <c r="G267" s="245"/>
      <c r="H267" s="245"/>
      <c r="I267" s="245"/>
      <c r="J267" s="145" t="s">
        <v>242</v>
      </c>
      <c r="K267" s="146">
        <v>0.28000000000000003</v>
      </c>
      <c r="L267" s="246">
        <v>0</v>
      </c>
      <c r="M267" s="246"/>
      <c r="N267" s="247">
        <f>ROUND(L267*K267,2)</f>
        <v>0</v>
      </c>
      <c r="O267" s="247"/>
      <c r="P267" s="247"/>
      <c r="Q267" s="247"/>
      <c r="R267" s="124"/>
      <c r="T267" s="147" t="s">
        <v>5</v>
      </c>
      <c r="U267" s="46" t="s">
        <v>36</v>
      </c>
      <c r="V267" s="38"/>
      <c r="W267" s="148">
        <f>V267*K267</f>
        <v>0</v>
      </c>
      <c r="X267" s="148">
        <v>0.85540000000000005</v>
      </c>
      <c r="Y267" s="148">
        <f>X267*K267</f>
        <v>0.23951200000000003</v>
      </c>
      <c r="Z267" s="148">
        <v>0</v>
      </c>
      <c r="AA267" s="149">
        <f>Z267*K267</f>
        <v>0</v>
      </c>
      <c r="AR267" s="21" t="s">
        <v>131</v>
      </c>
      <c r="AT267" s="21" t="s">
        <v>127</v>
      </c>
      <c r="AU267" s="21" t="s">
        <v>91</v>
      </c>
      <c r="AY267" s="21" t="s">
        <v>126</v>
      </c>
      <c r="BE267" s="105">
        <f>IF(U267="základní",N267,0)</f>
        <v>0</v>
      </c>
      <c r="BF267" s="105">
        <f>IF(U267="snížená",N267,0)</f>
        <v>0</v>
      </c>
      <c r="BG267" s="105">
        <f>IF(U267="zákl. přenesená",N267,0)</f>
        <v>0</v>
      </c>
      <c r="BH267" s="105">
        <f>IF(U267="sníž. přenesená",N267,0)</f>
        <v>0</v>
      </c>
      <c r="BI267" s="105">
        <f>IF(U267="nulová",N267,0)</f>
        <v>0</v>
      </c>
      <c r="BJ267" s="21" t="s">
        <v>79</v>
      </c>
      <c r="BK267" s="105">
        <f>ROUND(L267*K267,2)</f>
        <v>0</v>
      </c>
      <c r="BL267" s="21" t="s">
        <v>131</v>
      </c>
      <c r="BM267" s="21" t="s">
        <v>335</v>
      </c>
    </row>
    <row r="268" spans="2:65" s="11" customFormat="1" ht="16.5" customHeight="1">
      <c r="B268" s="158"/>
      <c r="C268" s="159"/>
      <c r="D268" s="159"/>
      <c r="E268" s="160" t="s">
        <v>5</v>
      </c>
      <c r="F268" s="256" t="s">
        <v>336</v>
      </c>
      <c r="G268" s="257"/>
      <c r="H268" s="257"/>
      <c r="I268" s="257"/>
      <c r="J268" s="159"/>
      <c r="K268" s="160" t="s">
        <v>5</v>
      </c>
      <c r="L268" s="159"/>
      <c r="M268" s="159"/>
      <c r="N268" s="159"/>
      <c r="O268" s="159"/>
      <c r="P268" s="159"/>
      <c r="Q268" s="159"/>
      <c r="R268" s="161"/>
      <c r="T268" s="162"/>
      <c r="U268" s="159"/>
      <c r="V268" s="159"/>
      <c r="W268" s="159"/>
      <c r="X268" s="159"/>
      <c r="Y268" s="159"/>
      <c r="Z268" s="159"/>
      <c r="AA268" s="163"/>
      <c r="AT268" s="164" t="s">
        <v>134</v>
      </c>
      <c r="AU268" s="164" t="s">
        <v>91</v>
      </c>
      <c r="AV268" s="11" t="s">
        <v>79</v>
      </c>
      <c r="AW268" s="11" t="s">
        <v>30</v>
      </c>
      <c r="AX268" s="11" t="s">
        <v>71</v>
      </c>
      <c r="AY268" s="164" t="s">
        <v>126</v>
      </c>
    </row>
    <row r="269" spans="2:65" s="10" customFormat="1" ht="16.5" customHeight="1">
      <c r="B269" s="150"/>
      <c r="C269" s="151"/>
      <c r="D269" s="151"/>
      <c r="E269" s="152" t="s">
        <v>5</v>
      </c>
      <c r="F269" s="258" t="s">
        <v>337</v>
      </c>
      <c r="G269" s="259"/>
      <c r="H269" s="259"/>
      <c r="I269" s="259"/>
      <c r="J269" s="151"/>
      <c r="K269" s="153">
        <v>0.28000000000000003</v>
      </c>
      <c r="L269" s="151"/>
      <c r="M269" s="151"/>
      <c r="N269" s="151"/>
      <c r="O269" s="151"/>
      <c r="P269" s="151"/>
      <c r="Q269" s="151"/>
      <c r="R269" s="154"/>
      <c r="T269" s="155"/>
      <c r="U269" s="151"/>
      <c r="V269" s="151"/>
      <c r="W269" s="151"/>
      <c r="X269" s="151"/>
      <c r="Y269" s="151"/>
      <c r="Z269" s="151"/>
      <c r="AA269" s="156"/>
      <c r="AT269" s="157" t="s">
        <v>134</v>
      </c>
      <c r="AU269" s="157" t="s">
        <v>91</v>
      </c>
      <c r="AV269" s="10" t="s">
        <v>91</v>
      </c>
      <c r="AW269" s="10" t="s">
        <v>30</v>
      </c>
      <c r="AX269" s="10" t="s">
        <v>79</v>
      </c>
      <c r="AY269" s="157" t="s">
        <v>126</v>
      </c>
    </row>
    <row r="270" spans="2:65" s="9" customFormat="1" ht="29.85" customHeight="1">
      <c r="B270" s="132"/>
      <c r="C270" s="133"/>
      <c r="D270" s="142" t="s">
        <v>106</v>
      </c>
      <c r="E270" s="142"/>
      <c r="F270" s="142"/>
      <c r="G270" s="142"/>
      <c r="H270" s="142"/>
      <c r="I270" s="142"/>
      <c r="J270" s="142"/>
      <c r="K270" s="142"/>
      <c r="L270" s="142"/>
      <c r="M270" s="142"/>
      <c r="N270" s="252">
        <f>BK270</f>
        <v>0</v>
      </c>
      <c r="O270" s="253"/>
      <c r="P270" s="253"/>
      <c r="Q270" s="253"/>
      <c r="R270" s="135"/>
      <c r="T270" s="136"/>
      <c r="U270" s="133"/>
      <c r="V270" s="133"/>
      <c r="W270" s="137">
        <f>SUM(W271:W283)</f>
        <v>0</v>
      </c>
      <c r="X270" s="133"/>
      <c r="Y270" s="137">
        <f>SUM(Y271:Y283)</f>
        <v>3.8352000000000004</v>
      </c>
      <c r="Z270" s="133"/>
      <c r="AA270" s="138">
        <f>SUM(AA271:AA283)</f>
        <v>0</v>
      </c>
      <c r="AR270" s="139" t="s">
        <v>79</v>
      </c>
      <c r="AT270" s="140" t="s">
        <v>70</v>
      </c>
      <c r="AU270" s="140" t="s">
        <v>79</v>
      </c>
      <c r="AY270" s="139" t="s">
        <v>126</v>
      </c>
      <c r="BK270" s="141">
        <f>SUM(BK271:BK283)</f>
        <v>0</v>
      </c>
    </row>
    <row r="271" spans="2:65" s="1" customFormat="1" ht="16.5" customHeight="1">
      <c r="B271" s="123"/>
      <c r="C271" s="143" t="s">
        <v>338</v>
      </c>
      <c r="D271" s="143" t="s">
        <v>127</v>
      </c>
      <c r="E271" s="144" t="s">
        <v>339</v>
      </c>
      <c r="F271" s="245" t="s">
        <v>340</v>
      </c>
      <c r="G271" s="245"/>
      <c r="H271" s="245"/>
      <c r="I271" s="245"/>
      <c r="J271" s="145" t="s">
        <v>130</v>
      </c>
      <c r="K271" s="146">
        <v>19.2</v>
      </c>
      <c r="L271" s="246">
        <v>0</v>
      </c>
      <c r="M271" s="246"/>
      <c r="N271" s="247">
        <f>ROUND(L271*K271,2)</f>
        <v>0</v>
      </c>
      <c r="O271" s="247"/>
      <c r="P271" s="247"/>
      <c r="Q271" s="247"/>
      <c r="R271" s="124"/>
      <c r="T271" s="147" t="s">
        <v>5</v>
      </c>
      <c r="U271" s="46" t="s">
        <v>36</v>
      </c>
      <c r="V271" s="38"/>
      <c r="W271" s="148">
        <f>V271*K271</f>
        <v>0</v>
      </c>
      <c r="X271" s="148">
        <v>0</v>
      </c>
      <c r="Y271" s="148">
        <f>X271*K271</f>
        <v>0</v>
      </c>
      <c r="Z271" s="148">
        <v>0</v>
      </c>
      <c r="AA271" s="149">
        <f>Z271*K271</f>
        <v>0</v>
      </c>
      <c r="AR271" s="21" t="s">
        <v>131</v>
      </c>
      <c r="AT271" s="21" t="s">
        <v>127</v>
      </c>
      <c r="AU271" s="21" t="s">
        <v>91</v>
      </c>
      <c r="AY271" s="21" t="s">
        <v>126</v>
      </c>
      <c r="BE271" s="105">
        <f>IF(U271="základní",N271,0)</f>
        <v>0</v>
      </c>
      <c r="BF271" s="105">
        <f>IF(U271="snížená",N271,0)</f>
        <v>0</v>
      </c>
      <c r="BG271" s="105">
        <f>IF(U271="zákl. přenesená",N271,0)</f>
        <v>0</v>
      </c>
      <c r="BH271" s="105">
        <f>IF(U271="sníž. přenesená",N271,0)</f>
        <v>0</v>
      </c>
      <c r="BI271" s="105">
        <f>IF(U271="nulová",N271,0)</f>
        <v>0</v>
      </c>
      <c r="BJ271" s="21" t="s">
        <v>79</v>
      </c>
      <c r="BK271" s="105">
        <f>ROUND(L271*K271,2)</f>
        <v>0</v>
      </c>
      <c r="BL271" s="21" t="s">
        <v>131</v>
      </c>
      <c r="BM271" s="21" t="s">
        <v>341</v>
      </c>
    </row>
    <row r="272" spans="2:65" s="11" customFormat="1" ht="16.5" customHeight="1">
      <c r="B272" s="158"/>
      <c r="C272" s="159"/>
      <c r="D272" s="159"/>
      <c r="E272" s="160" t="s">
        <v>5</v>
      </c>
      <c r="F272" s="256" t="s">
        <v>342</v>
      </c>
      <c r="G272" s="257"/>
      <c r="H272" s="257"/>
      <c r="I272" s="257"/>
      <c r="J272" s="159"/>
      <c r="K272" s="160" t="s">
        <v>5</v>
      </c>
      <c r="L272" s="159"/>
      <c r="M272" s="159"/>
      <c r="N272" s="159"/>
      <c r="O272" s="159"/>
      <c r="P272" s="159"/>
      <c r="Q272" s="159"/>
      <c r="R272" s="161"/>
      <c r="T272" s="162"/>
      <c r="U272" s="159"/>
      <c r="V272" s="159"/>
      <c r="W272" s="159"/>
      <c r="X272" s="159"/>
      <c r="Y272" s="159"/>
      <c r="Z272" s="159"/>
      <c r="AA272" s="163"/>
      <c r="AT272" s="164" t="s">
        <v>134</v>
      </c>
      <c r="AU272" s="164" t="s">
        <v>91</v>
      </c>
      <c r="AV272" s="11" t="s">
        <v>79</v>
      </c>
      <c r="AW272" s="11" t="s">
        <v>30</v>
      </c>
      <c r="AX272" s="11" t="s">
        <v>71</v>
      </c>
      <c r="AY272" s="164" t="s">
        <v>126</v>
      </c>
    </row>
    <row r="273" spans="2:65" s="10" customFormat="1" ht="16.5" customHeight="1">
      <c r="B273" s="150"/>
      <c r="C273" s="151"/>
      <c r="D273" s="151"/>
      <c r="E273" s="152" t="s">
        <v>5</v>
      </c>
      <c r="F273" s="258" t="s">
        <v>343</v>
      </c>
      <c r="G273" s="259"/>
      <c r="H273" s="259"/>
      <c r="I273" s="259"/>
      <c r="J273" s="151"/>
      <c r="K273" s="153">
        <v>12</v>
      </c>
      <c r="L273" s="151"/>
      <c r="M273" s="151"/>
      <c r="N273" s="151"/>
      <c r="O273" s="151"/>
      <c r="P273" s="151"/>
      <c r="Q273" s="151"/>
      <c r="R273" s="154"/>
      <c r="T273" s="155"/>
      <c r="U273" s="151"/>
      <c r="V273" s="151"/>
      <c r="W273" s="151"/>
      <c r="X273" s="151"/>
      <c r="Y273" s="151"/>
      <c r="Z273" s="151"/>
      <c r="AA273" s="156"/>
      <c r="AT273" s="157" t="s">
        <v>134</v>
      </c>
      <c r="AU273" s="157" t="s">
        <v>91</v>
      </c>
      <c r="AV273" s="10" t="s">
        <v>91</v>
      </c>
      <c r="AW273" s="10" t="s">
        <v>30</v>
      </c>
      <c r="AX273" s="10" t="s">
        <v>71</v>
      </c>
      <c r="AY273" s="157" t="s">
        <v>126</v>
      </c>
    </row>
    <row r="274" spans="2:65" s="11" customFormat="1" ht="16.5" customHeight="1">
      <c r="B274" s="158"/>
      <c r="C274" s="159"/>
      <c r="D274" s="159"/>
      <c r="E274" s="160" t="s">
        <v>5</v>
      </c>
      <c r="F274" s="267" t="s">
        <v>344</v>
      </c>
      <c r="G274" s="268"/>
      <c r="H274" s="268"/>
      <c r="I274" s="268"/>
      <c r="J274" s="159"/>
      <c r="K274" s="160" t="s">
        <v>5</v>
      </c>
      <c r="L274" s="159"/>
      <c r="M274" s="159"/>
      <c r="N274" s="159"/>
      <c r="O274" s="159"/>
      <c r="P274" s="159"/>
      <c r="Q274" s="159"/>
      <c r="R274" s="161"/>
      <c r="T274" s="162"/>
      <c r="U274" s="159"/>
      <c r="V274" s="159"/>
      <c r="W274" s="159"/>
      <c r="X274" s="159"/>
      <c r="Y274" s="159"/>
      <c r="Z274" s="159"/>
      <c r="AA274" s="163"/>
      <c r="AT274" s="164" t="s">
        <v>134</v>
      </c>
      <c r="AU274" s="164" t="s">
        <v>91</v>
      </c>
      <c r="AV274" s="11" t="s">
        <v>79</v>
      </c>
      <c r="AW274" s="11" t="s">
        <v>30</v>
      </c>
      <c r="AX274" s="11" t="s">
        <v>71</v>
      </c>
      <c r="AY274" s="164" t="s">
        <v>126</v>
      </c>
    </row>
    <row r="275" spans="2:65" s="10" customFormat="1" ht="16.5" customHeight="1">
      <c r="B275" s="150"/>
      <c r="C275" s="151"/>
      <c r="D275" s="151"/>
      <c r="E275" s="152" t="s">
        <v>5</v>
      </c>
      <c r="F275" s="258" t="s">
        <v>133</v>
      </c>
      <c r="G275" s="259"/>
      <c r="H275" s="259"/>
      <c r="I275" s="259"/>
      <c r="J275" s="151"/>
      <c r="K275" s="153">
        <v>7.2</v>
      </c>
      <c r="L275" s="151"/>
      <c r="M275" s="151"/>
      <c r="N275" s="151"/>
      <c r="O275" s="151"/>
      <c r="P275" s="151"/>
      <c r="Q275" s="151"/>
      <c r="R275" s="154"/>
      <c r="T275" s="155"/>
      <c r="U275" s="151"/>
      <c r="V275" s="151"/>
      <c r="W275" s="151"/>
      <c r="X275" s="151"/>
      <c r="Y275" s="151"/>
      <c r="Z275" s="151"/>
      <c r="AA275" s="156"/>
      <c r="AT275" s="157" t="s">
        <v>134</v>
      </c>
      <c r="AU275" s="157" t="s">
        <v>91</v>
      </c>
      <c r="AV275" s="10" t="s">
        <v>91</v>
      </c>
      <c r="AW275" s="10" t="s">
        <v>30</v>
      </c>
      <c r="AX275" s="10" t="s">
        <v>71</v>
      </c>
      <c r="AY275" s="157" t="s">
        <v>126</v>
      </c>
    </row>
    <row r="276" spans="2:65" s="12" customFormat="1" ht="16.5" customHeight="1">
      <c r="B276" s="165"/>
      <c r="C276" s="166"/>
      <c r="D276" s="166"/>
      <c r="E276" s="167" t="s">
        <v>5</v>
      </c>
      <c r="F276" s="269" t="s">
        <v>148</v>
      </c>
      <c r="G276" s="270"/>
      <c r="H276" s="270"/>
      <c r="I276" s="270"/>
      <c r="J276" s="166"/>
      <c r="K276" s="168">
        <v>19.2</v>
      </c>
      <c r="L276" s="166"/>
      <c r="M276" s="166"/>
      <c r="N276" s="166"/>
      <c r="O276" s="166"/>
      <c r="P276" s="166"/>
      <c r="Q276" s="166"/>
      <c r="R276" s="169"/>
      <c r="T276" s="170"/>
      <c r="U276" s="166"/>
      <c r="V276" s="166"/>
      <c r="W276" s="166"/>
      <c r="X276" s="166"/>
      <c r="Y276" s="166"/>
      <c r="Z276" s="166"/>
      <c r="AA276" s="171"/>
      <c r="AT276" s="172" t="s">
        <v>134</v>
      </c>
      <c r="AU276" s="172" t="s">
        <v>91</v>
      </c>
      <c r="AV276" s="12" t="s">
        <v>131</v>
      </c>
      <c r="AW276" s="12" t="s">
        <v>30</v>
      </c>
      <c r="AX276" s="12" t="s">
        <v>79</v>
      </c>
      <c r="AY276" s="172" t="s">
        <v>126</v>
      </c>
    </row>
    <row r="277" spans="2:65" s="1" customFormat="1" ht="25.5" customHeight="1">
      <c r="B277" s="123"/>
      <c r="C277" s="143" t="s">
        <v>345</v>
      </c>
      <c r="D277" s="143" t="s">
        <v>127</v>
      </c>
      <c r="E277" s="144" t="s">
        <v>346</v>
      </c>
      <c r="F277" s="245" t="s">
        <v>347</v>
      </c>
      <c r="G277" s="245"/>
      <c r="H277" s="245"/>
      <c r="I277" s="245"/>
      <c r="J277" s="145" t="s">
        <v>130</v>
      </c>
      <c r="K277" s="146">
        <v>7.2</v>
      </c>
      <c r="L277" s="246">
        <v>0</v>
      </c>
      <c r="M277" s="246"/>
      <c r="N277" s="247">
        <f>ROUND(L277*K277,2)</f>
        <v>0</v>
      </c>
      <c r="O277" s="247"/>
      <c r="P277" s="247"/>
      <c r="Q277" s="247"/>
      <c r="R277" s="124"/>
      <c r="T277" s="147" t="s">
        <v>5</v>
      </c>
      <c r="U277" s="46" t="s">
        <v>36</v>
      </c>
      <c r="V277" s="38"/>
      <c r="W277" s="148">
        <f>V277*K277</f>
        <v>0</v>
      </c>
      <c r="X277" s="148">
        <v>8.4250000000000005E-2</v>
      </c>
      <c r="Y277" s="148">
        <f>X277*K277</f>
        <v>0.60660000000000003</v>
      </c>
      <c r="Z277" s="148">
        <v>0</v>
      </c>
      <c r="AA277" s="149">
        <f>Z277*K277</f>
        <v>0</v>
      </c>
      <c r="AR277" s="21" t="s">
        <v>131</v>
      </c>
      <c r="AT277" s="21" t="s">
        <v>127</v>
      </c>
      <c r="AU277" s="21" t="s">
        <v>91</v>
      </c>
      <c r="AY277" s="21" t="s">
        <v>126</v>
      </c>
      <c r="BE277" s="105">
        <f>IF(U277="základní",N277,0)</f>
        <v>0</v>
      </c>
      <c r="BF277" s="105">
        <f>IF(U277="snížená",N277,0)</f>
        <v>0</v>
      </c>
      <c r="BG277" s="105">
        <f>IF(U277="zákl. přenesená",N277,0)</f>
        <v>0</v>
      </c>
      <c r="BH277" s="105">
        <f>IF(U277="sníž. přenesená",N277,0)</f>
        <v>0</v>
      </c>
      <c r="BI277" s="105">
        <f>IF(U277="nulová",N277,0)</f>
        <v>0</v>
      </c>
      <c r="BJ277" s="21" t="s">
        <v>79</v>
      </c>
      <c r="BK277" s="105">
        <f>ROUND(L277*K277,2)</f>
        <v>0</v>
      </c>
      <c r="BL277" s="21" t="s">
        <v>131</v>
      </c>
      <c r="BM277" s="21" t="s">
        <v>348</v>
      </c>
    </row>
    <row r="278" spans="2:65" s="11" customFormat="1" ht="16.5" customHeight="1">
      <c r="B278" s="158"/>
      <c r="C278" s="159"/>
      <c r="D278" s="159"/>
      <c r="E278" s="160" t="s">
        <v>5</v>
      </c>
      <c r="F278" s="256" t="s">
        <v>344</v>
      </c>
      <c r="G278" s="257"/>
      <c r="H278" s="257"/>
      <c r="I278" s="257"/>
      <c r="J278" s="159"/>
      <c r="K278" s="160" t="s">
        <v>5</v>
      </c>
      <c r="L278" s="159"/>
      <c r="M278" s="159"/>
      <c r="N278" s="159"/>
      <c r="O278" s="159"/>
      <c r="P278" s="159"/>
      <c r="Q278" s="159"/>
      <c r="R278" s="161"/>
      <c r="T278" s="162"/>
      <c r="U278" s="159"/>
      <c r="V278" s="159"/>
      <c r="W278" s="159"/>
      <c r="X278" s="159"/>
      <c r="Y278" s="159"/>
      <c r="Z278" s="159"/>
      <c r="AA278" s="163"/>
      <c r="AT278" s="164" t="s">
        <v>134</v>
      </c>
      <c r="AU278" s="164" t="s">
        <v>91</v>
      </c>
      <c r="AV278" s="11" t="s">
        <v>79</v>
      </c>
      <c r="AW278" s="11" t="s">
        <v>30</v>
      </c>
      <c r="AX278" s="11" t="s">
        <v>71</v>
      </c>
      <c r="AY278" s="164" t="s">
        <v>126</v>
      </c>
    </row>
    <row r="279" spans="2:65" s="10" customFormat="1" ht="16.5" customHeight="1">
      <c r="B279" s="150"/>
      <c r="C279" s="151"/>
      <c r="D279" s="151"/>
      <c r="E279" s="152" t="s">
        <v>5</v>
      </c>
      <c r="F279" s="258" t="s">
        <v>133</v>
      </c>
      <c r="G279" s="259"/>
      <c r="H279" s="259"/>
      <c r="I279" s="259"/>
      <c r="J279" s="151"/>
      <c r="K279" s="153">
        <v>7.2</v>
      </c>
      <c r="L279" s="151"/>
      <c r="M279" s="151"/>
      <c r="N279" s="151"/>
      <c r="O279" s="151"/>
      <c r="P279" s="151"/>
      <c r="Q279" s="151"/>
      <c r="R279" s="154"/>
      <c r="T279" s="155"/>
      <c r="U279" s="151"/>
      <c r="V279" s="151"/>
      <c r="W279" s="151"/>
      <c r="X279" s="151"/>
      <c r="Y279" s="151"/>
      <c r="Z279" s="151"/>
      <c r="AA279" s="156"/>
      <c r="AT279" s="157" t="s">
        <v>134</v>
      </c>
      <c r="AU279" s="157" t="s">
        <v>91</v>
      </c>
      <c r="AV279" s="10" t="s">
        <v>91</v>
      </c>
      <c r="AW279" s="10" t="s">
        <v>30</v>
      </c>
      <c r="AX279" s="10" t="s">
        <v>79</v>
      </c>
      <c r="AY279" s="157" t="s">
        <v>126</v>
      </c>
    </row>
    <row r="280" spans="2:65" s="1" customFormat="1" ht="25.5" customHeight="1">
      <c r="B280" s="123"/>
      <c r="C280" s="143" t="s">
        <v>349</v>
      </c>
      <c r="D280" s="143" t="s">
        <v>127</v>
      </c>
      <c r="E280" s="144" t="s">
        <v>350</v>
      </c>
      <c r="F280" s="245" t="s">
        <v>351</v>
      </c>
      <c r="G280" s="245"/>
      <c r="H280" s="245"/>
      <c r="I280" s="245"/>
      <c r="J280" s="145" t="s">
        <v>130</v>
      </c>
      <c r="K280" s="146">
        <v>12</v>
      </c>
      <c r="L280" s="246">
        <v>0</v>
      </c>
      <c r="M280" s="246"/>
      <c r="N280" s="247">
        <f>ROUND(L280*K280,2)</f>
        <v>0</v>
      </c>
      <c r="O280" s="247"/>
      <c r="P280" s="247"/>
      <c r="Q280" s="247"/>
      <c r="R280" s="124"/>
      <c r="T280" s="147" t="s">
        <v>5</v>
      </c>
      <c r="U280" s="46" t="s">
        <v>36</v>
      </c>
      <c r="V280" s="38"/>
      <c r="W280" s="148">
        <f>V280*K280</f>
        <v>0</v>
      </c>
      <c r="X280" s="148">
        <v>8.4250000000000005E-2</v>
      </c>
      <c r="Y280" s="148">
        <f>X280*K280</f>
        <v>1.0110000000000001</v>
      </c>
      <c r="Z280" s="148">
        <v>0</v>
      </c>
      <c r="AA280" s="149">
        <f>Z280*K280</f>
        <v>0</v>
      </c>
      <c r="AR280" s="21" t="s">
        <v>131</v>
      </c>
      <c r="AT280" s="21" t="s">
        <v>127</v>
      </c>
      <c r="AU280" s="21" t="s">
        <v>91</v>
      </c>
      <c r="AY280" s="21" t="s">
        <v>126</v>
      </c>
      <c r="BE280" s="105">
        <f>IF(U280="základní",N280,0)</f>
        <v>0</v>
      </c>
      <c r="BF280" s="105">
        <f>IF(U280="snížená",N280,0)</f>
        <v>0</v>
      </c>
      <c r="BG280" s="105">
        <f>IF(U280="zákl. přenesená",N280,0)</f>
        <v>0</v>
      </c>
      <c r="BH280" s="105">
        <f>IF(U280="sníž. přenesená",N280,0)</f>
        <v>0</v>
      </c>
      <c r="BI280" s="105">
        <f>IF(U280="nulová",N280,0)</f>
        <v>0</v>
      </c>
      <c r="BJ280" s="21" t="s">
        <v>79</v>
      </c>
      <c r="BK280" s="105">
        <f>ROUND(L280*K280,2)</f>
        <v>0</v>
      </c>
      <c r="BL280" s="21" t="s">
        <v>131</v>
      </c>
      <c r="BM280" s="21" t="s">
        <v>352</v>
      </c>
    </row>
    <row r="281" spans="2:65" s="11" customFormat="1" ht="16.5" customHeight="1">
      <c r="B281" s="158"/>
      <c r="C281" s="159"/>
      <c r="D281" s="159"/>
      <c r="E281" s="160" t="s">
        <v>5</v>
      </c>
      <c r="F281" s="256" t="s">
        <v>342</v>
      </c>
      <c r="G281" s="257"/>
      <c r="H281" s="257"/>
      <c r="I281" s="257"/>
      <c r="J281" s="159"/>
      <c r="K281" s="160" t="s">
        <v>5</v>
      </c>
      <c r="L281" s="159"/>
      <c r="M281" s="159"/>
      <c r="N281" s="159"/>
      <c r="O281" s="159"/>
      <c r="P281" s="159"/>
      <c r="Q281" s="159"/>
      <c r="R281" s="161"/>
      <c r="T281" s="162"/>
      <c r="U281" s="159"/>
      <c r="V281" s="159"/>
      <c r="W281" s="159"/>
      <c r="X281" s="159"/>
      <c r="Y281" s="159"/>
      <c r="Z281" s="159"/>
      <c r="AA281" s="163"/>
      <c r="AT281" s="164" t="s">
        <v>134</v>
      </c>
      <c r="AU281" s="164" t="s">
        <v>91</v>
      </c>
      <c r="AV281" s="11" t="s">
        <v>79</v>
      </c>
      <c r="AW281" s="11" t="s">
        <v>30</v>
      </c>
      <c r="AX281" s="11" t="s">
        <v>71</v>
      </c>
      <c r="AY281" s="164" t="s">
        <v>126</v>
      </c>
    </row>
    <row r="282" spans="2:65" s="10" customFormat="1" ht="16.5" customHeight="1">
      <c r="B282" s="150"/>
      <c r="C282" s="151"/>
      <c r="D282" s="151"/>
      <c r="E282" s="152" t="s">
        <v>5</v>
      </c>
      <c r="F282" s="258" t="s">
        <v>343</v>
      </c>
      <c r="G282" s="259"/>
      <c r="H282" s="259"/>
      <c r="I282" s="259"/>
      <c r="J282" s="151"/>
      <c r="K282" s="153">
        <v>12</v>
      </c>
      <c r="L282" s="151"/>
      <c r="M282" s="151"/>
      <c r="N282" s="151"/>
      <c r="O282" s="151"/>
      <c r="P282" s="151"/>
      <c r="Q282" s="151"/>
      <c r="R282" s="154"/>
      <c r="T282" s="155"/>
      <c r="U282" s="151"/>
      <c r="V282" s="151"/>
      <c r="W282" s="151"/>
      <c r="X282" s="151"/>
      <c r="Y282" s="151"/>
      <c r="Z282" s="151"/>
      <c r="AA282" s="156"/>
      <c r="AT282" s="157" t="s">
        <v>134</v>
      </c>
      <c r="AU282" s="157" t="s">
        <v>91</v>
      </c>
      <c r="AV282" s="10" t="s">
        <v>91</v>
      </c>
      <c r="AW282" s="10" t="s">
        <v>30</v>
      </c>
      <c r="AX282" s="10" t="s">
        <v>79</v>
      </c>
      <c r="AY282" s="157" t="s">
        <v>126</v>
      </c>
    </row>
    <row r="283" spans="2:65" s="1" customFormat="1" ht="25.5" customHeight="1">
      <c r="B283" s="123"/>
      <c r="C283" s="174" t="s">
        <v>353</v>
      </c>
      <c r="D283" s="174" t="s">
        <v>269</v>
      </c>
      <c r="E283" s="175" t="s">
        <v>354</v>
      </c>
      <c r="F283" s="260" t="s">
        <v>355</v>
      </c>
      <c r="G283" s="260"/>
      <c r="H283" s="260"/>
      <c r="I283" s="260"/>
      <c r="J283" s="176" t="s">
        <v>130</v>
      </c>
      <c r="K283" s="177">
        <v>12.6</v>
      </c>
      <c r="L283" s="261">
        <v>0</v>
      </c>
      <c r="M283" s="261"/>
      <c r="N283" s="262">
        <f>ROUND(L283*K283,2)</f>
        <v>0</v>
      </c>
      <c r="O283" s="247"/>
      <c r="P283" s="247"/>
      <c r="Q283" s="247"/>
      <c r="R283" s="124"/>
      <c r="T283" s="147" t="s">
        <v>5</v>
      </c>
      <c r="U283" s="46" t="s">
        <v>36</v>
      </c>
      <c r="V283" s="38"/>
      <c r="W283" s="148">
        <f>V283*K283</f>
        <v>0</v>
      </c>
      <c r="X283" s="148">
        <v>0.17599999999999999</v>
      </c>
      <c r="Y283" s="148">
        <f>X283*K283</f>
        <v>2.2176</v>
      </c>
      <c r="Z283" s="148">
        <v>0</v>
      </c>
      <c r="AA283" s="149">
        <f>Z283*K283</f>
        <v>0</v>
      </c>
      <c r="AR283" s="21" t="s">
        <v>175</v>
      </c>
      <c r="AT283" s="21" t="s">
        <v>269</v>
      </c>
      <c r="AU283" s="21" t="s">
        <v>91</v>
      </c>
      <c r="AY283" s="21" t="s">
        <v>126</v>
      </c>
      <c r="BE283" s="105">
        <f>IF(U283="základní",N283,0)</f>
        <v>0</v>
      </c>
      <c r="BF283" s="105">
        <f>IF(U283="snížená",N283,0)</f>
        <v>0</v>
      </c>
      <c r="BG283" s="105">
        <f>IF(U283="zákl. přenesená",N283,0)</f>
        <v>0</v>
      </c>
      <c r="BH283" s="105">
        <f>IF(U283="sníž. přenesená",N283,0)</f>
        <v>0</v>
      </c>
      <c r="BI283" s="105">
        <f>IF(U283="nulová",N283,0)</f>
        <v>0</v>
      </c>
      <c r="BJ283" s="21" t="s">
        <v>79</v>
      </c>
      <c r="BK283" s="105">
        <f>ROUND(L283*K283,2)</f>
        <v>0</v>
      </c>
      <c r="BL283" s="21" t="s">
        <v>131</v>
      </c>
      <c r="BM283" s="21" t="s">
        <v>356</v>
      </c>
    </row>
    <row r="284" spans="2:65" s="9" customFormat="1" ht="29.85" customHeight="1">
      <c r="B284" s="132"/>
      <c r="C284" s="133"/>
      <c r="D284" s="142" t="s">
        <v>107</v>
      </c>
      <c r="E284" s="142"/>
      <c r="F284" s="142"/>
      <c r="G284" s="142"/>
      <c r="H284" s="142"/>
      <c r="I284" s="142"/>
      <c r="J284" s="142"/>
      <c r="K284" s="142"/>
      <c r="L284" s="142"/>
      <c r="M284" s="142"/>
      <c r="N284" s="254">
        <f>BK284</f>
        <v>0</v>
      </c>
      <c r="O284" s="255"/>
      <c r="P284" s="255"/>
      <c r="Q284" s="255"/>
      <c r="R284" s="135"/>
      <c r="T284" s="136"/>
      <c r="U284" s="133"/>
      <c r="V284" s="133"/>
      <c r="W284" s="137">
        <f>SUM(W285:W306)</f>
        <v>0</v>
      </c>
      <c r="X284" s="133"/>
      <c r="Y284" s="137">
        <f>SUM(Y285:Y306)</f>
        <v>23.2977454</v>
      </c>
      <c r="Z284" s="133"/>
      <c r="AA284" s="138">
        <f>SUM(AA285:AA306)</f>
        <v>0</v>
      </c>
      <c r="AR284" s="139" t="s">
        <v>79</v>
      </c>
      <c r="AT284" s="140" t="s">
        <v>70</v>
      </c>
      <c r="AU284" s="140" t="s">
        <v>79</v>
      </c>
      <c r="AY284" s="139" t="s">
        <v>126</v>
      </c>
      <c r="BK284" s="141">
        <f>SUM(BK285:BK306)</f>
        <v>0</v>
      </c>
    </row>
    <row r="285" spans="2:65" s="1" customFormat="1" ht="25.5" customHeight="1">
      <c r="B285" s="123"/>
      <c r="C285" s="143" t="s">
        <v>357</v>
      </c>
      <c r="D285" s="143" t="s">
        <v>127</v>
      </c>
      <c r="E285" s="144" t="s">
        <v>358</v>
      </c>
      <c r="F285" s="245" t="s">
        <v>359</v>
      </c>
      <c r="G285" s="245"/>
      <c r="H285" s="245"/>
      <c r="I285" s="245"/>
      <c r="J285" s="145" t="s">
        <v>360</v>
      </c>
      <c r="K285" s="146">
        <v>1</v>
      </c>
      <c r="L285" s="246">
        <v>0</v>
      </c>
      <c r="M285" s="246"/>
      <c r="N285" s="247">
        <f t="shared" ref="N285:N292" si="0">ROUND(L285*K285,2)</f>
        <v>0</v>
      </c>
      <c r="O285" s="247"/>
      <c r="P285" s="247"/>
      <c r="Q285" s="247"/>
      <c r="R285" s="124"/>
      <c r="T285" s="147" t="s">
        <v>5</v>
      </c>
      <c r="U285" s="46" t="s">
        <v>36</v>
      </c>
      <c r="V285" s="38"/>
      <c r="W285" s="148">
        <f t="shared" ref="W285:W292" si="1">V285*K285</f>
        <v>0</v>
      </c>
      <c r="X285" s="148">
        <v>0</v>
      </c>
      <c r="Y285" s="148">
        <f t="shared" ref="Y285:Y292" si="2">X285*K285</f>
        <v>0</v>
      </c>
      <c r="Z285" s="148">
        <v>0</v>
      </c>
      <c r="AA285" s="149">
        <f t="shared" ref="AA285:AA292" si="3">Z285*K285</f>
        <v>0</v>
      </c>
      <c r="AR285" s="21" t="s">
        <v>131</v>
      </c>
      <c r="AT285" s="21" t="s">
        <v>127</v>
      </c>
      <c r="AU285" s="21" t="s">
        <v>91</v>
      </c>
      <c r="AY285" s="21" t="s">
        <v>126</v>
      </c>
      <c r="BE285" s="105">
        <f t="shared" ref="BE285:BE292" si="4">IF(U285="základní",N285,0)</f>
        <v>0</v>
      </c>
      <c r="BF285" s="105">
        <f t="shared" ref="BF285:BF292" si="5">IF(U285="snížená",N285,0)</f>
        <v>0</v>
      </c>
      <c r="BG285" s="105">
        <f t="shared" ref="BG285:BG292" si="6">IF(U285="zákl. přenesená",N285,0)</f>
        <v>0</v>
      </c>
      <c r="BH285" s="105">
        <f t="shared" ref="BH285:BH292" si="7">IF(U285="sníž. přenesená",N285,0)</f>
        <v>0</v>
      </c>
      <c r="BI285" s="105">
        <f t="shared" ref="BI285:BI292" si="8">IF(U285="nulová",N285,0)</f>
        <v>0</v>
      </c>
      <c r="BJ285" s="21" t="s">
        <v>79</v>
      </c>
      <c r="BK285" s="105">
        <f t="shared" ref="BK285:BK292" si="9">ROUND(L285*K285,2)</f>
        <v>0</v>
      </c>
      <c r="BL285" s="21" t="s">
        <v>131</v>
      </c>
      <c r="BM285" s="21" t="s">
        <v>361</v>
      </c>
    </row>
    <row r="286" spans="2:65" s="1" customFormat="1" ht="38.25" customHeight="1">
      <c r="B286" s="123"/>
      <c r="C286" s="143" t="s">
        <v>362</v>
      </c>
      <c r="D286" s="143" t="s">
        <v>127</v>
      </c>
      <c r="E286" s="144" t="s">
        <v>363</v>
      </c>
      <c r="F286" s="245" t="s">
        <v>364</v>
      </c>
      <c r="G286" s="245"/>
      <c r="H286" s="245"/>
      <c r="I286" s="245"/>
      <c r="J286" s="145" t="s">
        <v>365</v>
      </c>
      <c r="K286" s="146">
        <v>183</v>
      </c>
      <c r="L286" s="246">
        <v>0</v>
      </c>
      <c r="M286" s="246"/>
      <c r="N286" s="247">
        <f t="shared" si="0"/>
        <v>0</v>
      </c>
      <c r="O286" s="247"/>
      <c r="P286" s="247"/>
      <c r="Q286" s="247"/>
      <c r="R286" s="124"/>
      <c r="T286" s="147" t="s">
        <v>5</v>
      </c>
      <c r="U286" s="46" t="s">
        <v>36</v>
      </c>
      <c r="V286" s="38"/>
      <c r="W286" s="148">
        <f t="shared" si="1"/>
        <v>0</v>
      </c>
      <c r="X286" s="148">
        <v>0</v>
      </c>
      <c r="Y286" s="148">
        <f t="shared" si="2"/>
        <v>0</v>
      </c>
      <c r="Z286" s="148">
        <v>0</v>
      </c>
      <c r="AA286" s="149">
        <f t="shared" si="3"/>
        <v>0</v>
      </c>
      <c r="AR286" s="21" t="s">
        <v>131</v>
      </c>
      <c r="AT286" s="21" t="s">
        <v>127</v>
      </c>
      <c r="AU286" s="21" t="s">
        <v>91</v>
      </c>
      <c r="AY286" s="21" t="s">
        <v>126</v>
      </c>
      <c r="BE286" s="105">
        <f t="shared" si="4"/>
        <v>0</v>
      </c>
      <c r="BF286" s="105">
        <f t="shared" si="5"/>
        <v>0</v>
      </c>
      <c r="BG286" s="105">
        <f t="shared" si="6"/>
        <v>0</v>
      </c>
      <c r="BH286" s="105">
        <f t="shared" si="7"/>
        <v>0</v>
      </c>
      <c r="BI286" s="105">
        <f t="shared" si="8"/>
        <v>0</v>
      </c>
      <c r="BJ286" s="21" t="s">
        <v>79</v>
      </c>
      <c r="BK286" s="105">
        <f t="shared" si="9"/>
        <v>0</v>
      </c>
      <c r="BL286" s="21" t="s">
        <v>131</v>
      </c>
      <c r="BM286" s="21" t="s">
        <v>366</v>
      </c>
    </row>
    <row r="287" spans="2:65" s="1" customFormat="1" ht="25.5" customHeight="1">
      <c r="B287" s="123"/>
      <c r="C287" s="174" t="s">
        <v>367</v>
      </c>
      <c r="D287" s="174" t="s">
        <v>269</v>
      </c>
      <c r="E287" s="175" t="s">
        <v>368</v>
      </c>
      <c r="F287" s="260" t="s">
        <v>369</v>
      </c>
      <c r="G287" s="260"/>
      <c r="H287" s="260"/>
      <c r="I287" s="260"/>
      <c r="J287" s="176" t="s">
        <v>365</v>
      </c>
      <c r="K287" s="177">
        <v>186.66</v>
      </c>
      <c r="L287" s="261">
        <v>0</v>
      </c>
      <c r="M287" s="261"/>
      <c r="N287" s="262">
        <f t="shared" si="0"/>
        <v>0</v>
      </c>
      <c r="O287" s="247"/>
      <c r="P287" s="247"/>
      <c r="Q287" s="247"/>
      <c r="R287" s="124"/>
      <c r="T287" s="147" t="s">
        <v>5</v>
      </c>
      <c r="U287" s="46" t="s">
        <v>36</v>
      </c>
      <c r="V287" s="38"/>
      <c r="W287" s="148">
        <f t="shared" si="1"/>
        <v>0</v>
      </c>
      <c r="X287" s="148">
        <v>4.2999999999999999E-4</v>
      </c>
      <c r="Y287" s="148">
        <f t="shared" si="2"/>
        <v>8.0263799999999996E-2</v>
      </c>
      <c r="Z287" s="148">
        <v>0</v>
      </c>
      <c r="AA287" s="149">
        <f t="shared" si="3"/>
        <v>0</v>
      </c>
      <c r="AR287" s="21" t="s">
        <v>175</v>
      </c>
      <c r="AT287" s="21" t="s">
        <v>269</v>
      </c>
      <c r="AU287" s="21" t="s">
        <v>91</v>
      </c>
      <c r="AY287" s="21" t="s">
        <v>126</v>
      </c>
      <c r="BE287" s="105">
        <f t="shared" si="4"/>
        <v>0</v>
      </c>
      <c r="BF287" s="105">
        <f t="shared" si="5"/>
        <v>0</v>
      </c>
      <c r="BG287" s="105">
        <f t="shared" si="6"/>
        <v>0</v>
      </c>
      <c r="BH287" s="105">
        <f t="shared" si="7"/>
        <v>0</v>
      </c>
      <c r="BI287" s="105">
        <f t="shared" si="8"/>
        <v>0</v>
      </c>
      <c r="BJ287" s="21" t="s">
        <v>79</v>
      </c>
      <c r="BK287" s="105">
        <f t="shared" si="9"/>
        <v>0</v>
      </c>
      <c r="BL287" s="21" t="s">
        <v>131</v>
      </c>
      <c r="BM287" s="21" t="s">
        <v>370</v>
      </c>
    </row>
    <row r="288" spans="2:65" s="1" customFormat="1" ht="38.25" customHeight="1">
      <c r="B288" s="123"/>
      <c r="C288" s="143" t="s">
        <v>371</v>
      </c>
      <c r="D288" s="143" t="s">
        <v>127</v>
      </c>
      <c r="E288" s="144" t="s">
        <v>372</v>
      </c>
      <c r="F288" s="245" t="s">
        <v>373</v>
      </c>
      <c r="G288" s="245"/>
      <c r="H288" s="245"/>
      <c r="I288" s="245"/>
      <c r="J288" s="145" t="s">
        <v>365</v>
      </c>
      <c r="K288" s="146">
        <v>124</v>
      </c>
      <c r="L288" s="246">
        <v>0</v>
      </c>
      <c r="M288" s="246"/>
      <c r="N288" s="247">
        <f t="shared" si="0"/>
        <v>0</v>
      </c>
      <c r="O288" s="247"/>
      <c r="P288" s="247"/>
      <c r="Q288" s="247"/>
      <c r="R288" s="124"/>
      <c r="T288" s="147" t="s">
        <v>5</v>
      </c>
      <c r="U288" s="46" t="s">
        <v>36</v>
      </c>
      <c r="V288" s="38"/>
      <c r="W288" s="148">
        <f t="shared" si="1"/>
        <v>0</v>
      </c>
      <c r="X288" s="148">
        <v>0</v>
      </c>
      <c r="Y288" s="148">
        <f t="shared" si="2"/>
        <v>0</v>
      </c>
      <c r="Z288" s="148">
        <v>0</v>
      </c>
      <c r="AA288" s="149">
        <f t="shared" si="3"/>
        <v>0</v>
      </c>
      <c r="AR288" s="21" t="s">
        <v>131</v>
      </c>
      <c r="AT288" s="21" t="s">
        <v>127</v>
      </c>
      <c r="AU288" s="21" t="s">
        <v>91</v>
      </c>
      <c r="AY288" s="21" t="s">
        <v>126</v>
      </c>
      <c r="BE288" s="105">
        <f t="shared" si="4"/>
        <v>0</v>
      </c>
      <c r="BF288" s="105">
        <f t="shared" si="5"/>
        <v>0</v>
      </c>
      <c r="BG288" s="105">
        <f t="shared" si="6"/>
        <v>0</v>
      </c>
      <c r="BH288" s="105">
        <f t="shared" si="7"/>
        <v>0</v>
      </c>
      <c r="BI288" s="105">
        <f t="shared" si="8"/>
        <v>0</v>
      </c>
      <c r="BJ288" s="21" t="s">
        <v>79</v>
      </c>
      <c r="BK288" s="105">
        <f t="shared" si="9"/>
        <v>0</v>
      </c>
      <c r="BL288" s="21" t="s">
        <v>131</v>
      </c>
      <c r="BM288" s="21" t="s">
        <v>374</v>
      </c>
    </row>
    <row r="289" spans="2:65" s="1" customFormat="1" ht="25.5" customHeight="1">
      <c r="B289" s="123"/>
      <c r="C289" s="174" t="s">
        <v>375</v>
      </c>
      <c r="D289" s="174" t="s">
        <v>269</v>
      </c>
      <c r="E289" s="175" t="s">
        <v>376</v>
      </c>
      <c r="F289" s="260" t="s">
        <v>377</v>
      </c>
      <c r="G289" s="260"/>
      <c r="H289" s="260"/>
      <c r="I289" s="260"/>
      <c r="J289" s="176" t="s">
        <v>365</v>
      </c>
      <c r="K289" s="177">
        <v>126.48</v>
      </c>
      <c r="L289" s="261">
        <v>0</v>
      </c>
      <c r="M289" s="261"/>
      <c r="N289" s="262">
        <f t="shared" si="0"/>
        <v>0</v>
      </c>
      <c r="O289" s="247"/>
      <c r="P289" s="247"/>
      <c r="Q289" s="247"/>
      <c r="R289" s="124"/>
      <c r="T289" s="147" t="s">
        <v>5</v>
      </c>
      <c r="U289" s="46" t="s">
        <v>36</v>
      </c>
      <c r="V289" s="38"/>
      <c r="W289" s="148">
        <f t="shared" si="1"/>
        <v>0</v>
      </c>
      <c r="X289" s="148">
        <v>6.7000000000000002E-4</v>
      </c>
      <c r="Y289" s="148">
        <f t="shared" si="2"/>
        <v>8.47416E-2</v>
      </c>
      <c r="Z289" s="148">
        <v>0</v>
      </c>
      <c r="AA289" s="149">
        <f t="shared" si="3"/>
        <v>0</v>
      </c>
      <c r="AR289" s="21" t="s">
        <v>175</v>
      </c>
      <c r="AT289" s="21" t="s">
        <v>269</v>
      </c>
      <c r="AU289" s="21" t="s">
        <v>91</v>
      </c>
      <c r="AY289" s="21" t="s">
        <v>126</v>
      </c>
      <c r="BE289" s="105">
        <f t="shared" si="4"/>
        <v>0</v>
      </c>
      <c r="BF289" s="105">
        <f t="shared" si="5"/>
        <v>0</v>
      </c>
      <c r="BG289" s="105">
        <f t="shared" si="6"/>
        <v>0</v>
      </c>
      <c r="BH289" s="105">
        <f t="shared" si="7"/>
        <v>0</v>
      </c>
      <c r="BI289" s="105">
        <f t="shared" si="8"/>
        <v>0</v>
      </c>
      <c r="BJ289" s="21" t="s">
        <v>79</v>
      </c>
      <c r="BK289" s="105">
        <f t="shared" si="9"/>
        <v>0</v>
      </c>
      <c r="BL289" s="21" t="s">
        <v>131</v>
      </c>
      <c r="BM289" s="21" t="s">
        <v>378</v>
      </c>
    </row>
    <row r="290" spans="2:65" s="1" customFormat="1" ht="38.25" customHeight="1">
      <c r="B290" s="123"/>
      <c r="C290" s="143" t="s">
        <v>379</v>
      </c>
      <c r="D290" s="143" t="s">
        <v>127</v>
      </c>
      <c r="E290" s="144" t="s">
        <v>380</v>
      </c>
      <c r="F290" s="245" t="s">
        <v>381</v>
      </c>
      <c r="G290" s="245"/>
      <c r="H290" s="245"/>
      <c r="I290" s="245"/>
      <c r="J290" s="145" t="s">
        <v>365</v>
      </c>
      <c r="K290" s="146">
        <v>5</v>
      </c>
      <c r="L290" s="246">
        <v>0</v>
      </c>
      <c r="M290" s="246"/>
      <c r="N290" s="247">
        <f t="shared" si="0"/>
        <v>0</v>
      </c>
      <c r="O290" s="247"/>
      <c r="P290" s="247"/>
      <c r="Q290" s="247"/>
      <c r="R290" s="124"/>
      <c r="T290" s="147" t="s">
        <v>5</v>
      </c>
      <c r="U290" s="46" t="s">
        <v>36</v>
      </c>
      <c r="V290" s="38"/>
      <c r="W290" s="148">
        <f t="shared" si="1"/>
        <v>0</v>
      </c>
      <c r="X290" s="148">
        <v>2.0000000000000002E-5</v>
      </c>
      <c r="Y290" s="148">
        <f t="shared" si="2"/>
        <v>1E-4</v>
      </c>
      <c r="Z290" s="148">
        <v>0</v>
      </c>
      <c r="AA290" s="149">
        <f t="shared" si="3"/>
        <v>0</v>
      </c>
      <c r="AR290" s="21" t="s">
        <v>131</v>
      </c>
      <c r="AT290" s="21" t="s">
        <v>127</v>
      </c>
      <c r="AU290" s="21" t="s">
        <v>91</v>
      </c>
      <c r="AY290" s="21" t="s">
        <v>126</v>
      </c>
      <c r="BE290" s="105">
        <f t="shared" si="4"/>
        <v>0</v>
      </c>
      <c r="BF290" s="105">
        <f t="shared" si="5"/>
        <v>0</v>
      </c>
      <c r="BG290" s="105">
        <f t="shared" si="6"/>
        <v>0</v>
      </c>
      <c r="BH290" s="105">
        <f t="shared" si="7"/>
        <v>0</v>
      </c>
      <c r="BI290" s="105">
        <f t="shared" si="8"/>
        <v>0</v>
      </c>
      <c r="BJ290" s="21" t="s">
        <v>79</v>
      </c>
      <c r="BK290" s="105">
        <f t="shared" si="9"/>
        <v>0</v>
      </c>
      <c r="BL290" s="21" t="s">
        <v>131</v>
      </c>
      <c r="BM290" s="21" t="s">
        <v>382</v>
      </c>
    </row>
    <row r="291" spans="2:65" s="1" customFormat="1" ht="25.5" customHeight="1">
      <c r="B291" s="123"/>
      <c r="C291" s="174" t="s">
        <v>383</v>
      </c>
      <c r="D291" s="174" t="s">
        <v>269</v>
      </c>
      <c r="E291" s="175" t="s">
        <v>384</v>
      </c>
      <c r="F291" s="260" t="s">
        <v>385</v>
      </c>
      <c r="G291" s="260"/>
      <c r="H291" s="260"/>
      <c r="I291" s="260"/>
      <c r="J291" s="176" t="s">
        <v>365</v>
      </c>
      <c r="K291" s="177">
        <v>5</v>
      </c>
      <c r="L291" s="261">
        <v>0</v>
      </c>
      <c r="M291" s="261"/>
      <c r="N291" s="262">
        <f t="shared" si="0"/>
        <v>0</v>
      </c>
      <c r="O291" s="247"/>
      <c r="P291" s="247"/>
      <c r="Q291" s="247"/>
      <c r="R291" s="124"/>
      <c r="T291" s="147" t="s">
        <v>5</v>
      </c>
      <c r="U291" s="46" t="s">
        <v>36</v>
      </c>
      <c r="V291" s="38"/>
      <c r="W291" s="148">
        <f t="shared" si="1"/>
        <v>0</v>
      </c>
      <c r="X291" s="148">
        <v>1.5959999999999998E-2</v>
      </c>
      <c r="Y291" s="148">
        <f t="shared" si="2"/>
        <v>7.9799999999999996E-2</v>
      </c>
      <c r="Z291" s="148">
        <v>0</v>
      </c>
      <c r="AA291" s="149">
        <f t="shared" si="3"/>
        <v>0</v>
      </c>
      <c r="AR291" s="21" t="s">
        <v>175</v>
      </c>
      <c r="AT291" s="21" t="s">
        <v>269</v>
      </c>
      <c r="AU291" s="21" t="s">
        <v>91</v>
      </c>
      <c r="AY291" s="21" t="s">
        <v>126</v>
      </c>
      <c r="BE291" s="105">
        <f t="shared" si="4"/>
        <v>0</v>
      </c>
      <c r="BF291" s="105">
        <f t="shared" si="5"/>
        <v>0</v>
      </c>
      <c r="BG291" s="105">
        <f t="shared" si="6"/>
        <v>0</v>
      </c>
      <c r="BH291" s="105">
        <f t="shared" si="7"/>
        <v>0</v>
      </c>
      <c r="BI291" s="105">
        <f t="shared" si="8"/>
        <v>0</v>
      </c>
      <c r="BJ291" s="21" t="s">
        <v>79</v>
      </c>
      <c r="BK291" s="105">
        <f t="shared" si="9"/>
        <v>0</v>
      </c>
      <c r="BL291" s="21" t="s">
        <v>131</v>
      </c>
      <c r="BM291" s="21" t="s">
        <v>386</v>
      </c>
    </row>
    <row r="292" spans="2:65" s="1" customFormat="1" ht="16.5" customHeight="1">
      <c r="B292" s="123"/>
      <c r="C292" s="143" t="s">
        <v>387</v>
      </c>
      <c r="D292" s="143" t="s">
        <v>127</v>
      </c>
      <c r="E292" s="144" t="s">
        <v>388</v>
      </c>
      <c r="F292" s="245" t="s">
        <v>389</v>
      </c>
      <c r="G292" s="245"/>
      <c r="H292" s="245"/>
      <c r="I292" s="245"/>
      <c r="J292" s="145" t="s">
        <v>360</v>
      </c>
      <c r="K292" s="146">
        <v>13</v>
      </c>
      <c r="L292" s="246">
        <v>0</v>
      </c>
      <c r="M292" s="246"/>
      <c r="N292" s="247">
        <f t="shared" si="0"/>
        <v>0</v>
      </c>
      <c r="O292" s="247"/>
      <c r="P292" s="247"/>
      <c r="Q292" s="247"/>
      <c r="R292" s="124"/>
      <c r="T292" s="147" t="s">
        <v>5</v>
      </c>
      <c r="U292" s="46" t="s">
        <v>36</v>
      </c>
      <c r="V292" s="38"/>
      <c r="W292" s="148">
        <f t="shared" si="1"/>
        <v>0</v>
      </c>
      <c r="X292" s="148">
        <v>0.36191000000000001</v>
      </c>
      <c r="Y292" s="148">
        <f t="shared" si="2"/>
        <v>4.7048300000000003</v>
      </c>
      <c r="Z292" s="148">
        <v>0</v>
      </c>
      <c r="AA292" s="149">
        <f t="shared" si="3"/>
        <v>0</v>
      </c>
      <c r="AR292" s="21" t="s">
        <v>131</v>
      </c>
      <c r="AT292" s="21" t="s">
        <v>127</v>
      </c>
      <c r="AU292" s="21" t="s">
        <v>91</v>
      </c>
      <c r="AY292" s="21" t="s">
        <v>126</v>
      </c>
      <c r="BE292" s="105">
        <f t="shared" si="4"/>
        <v>0</v>
      </c>
      <c r="BF292" s="105">
        <f t="shared" si="5"/>
        <v>0</v>
      </c>
      <c r="BG292" s="105">
        <f t="shared" si="6"/>
        <v>0</v>
      </c>
      <c r="BH292" s="105">
        <f t="shared" si="7"/>
        <v>0</v>
      </c>
      <c r="BI292" s="105">
        <f t="shared" si="8"/>
        <v>0</v>
      </c>
      <c r="BJ292" s="21" t="s">
        <v>79</v>
      </c>
      <c r="BK292" s="105">
        <f t="shared" si="9"/>
        <v>0</v>
      </c>
      <c r="BL292" s="21" t="s">
        <v>131</v>
      </c>
      <c r="BM292" s="21" t="s">
        <v>390</v>
      </c>
    </row>
    <row r="293" spans="2:65" s="1" customFormat="1" ht="16.5" customHeight="1">
      <c r="B293" s="37"/>
      <c r="C293" s="38"/>
      <c r="D293" s="38"/>
      <c r="E293" s="38"/>
      <c r="F293" s="265" t="s">
        <v>391</v>
      </c>
      <c r="G293" s="266"/>
      <c r="H293" s="266"/>
      <c r="I293" s="266"/>
      <c r="J293" s="38"/>
      <c r="K293" s="38"/>
      <c r="L293" s="38"/>
      <c r="M293" s="38"/>
      <c r="N293" s="38"/>
      <c r="O293" s="38"/>
      <c r="P293" s="38"/>
      <c r="Q293" s="38"/>
      <c r="R293" s="39"/>
      <c r="T293" s="173"/>
      <c r="U293" s="38"/>
      <c r="V293" s="38"/>
      <c r="W293" s="38"/>
      <c r="X293" s="38"/>
      <c r="Y293" s="38"/>
      <c r="Z293" s="38"/>
      <c r="AA293" s="76"/>
      <c r="AT293" s="21" t="s">
        <v>222</v>
      </c>
      <c r="AU293" s="21" t="s">
        <v>91</v>
      </c>
    </row>
    <row r="294" spans="2:65" s="1" customFormat="1" ht="16.5" customHeight="1">
      <c r="B294" s="123"/>
      <c r="C294" s="143" t="s">
        <v>392</v>
      </c>
      <c r="D294" s="143" t="s">
        <v>127</v>
      </c>
      <c r="E294" s="144" t="s">
        <v>393</v>
      </c>
      <c r="F294" s="245" t="s">
        <v>394</v>
      </c>
      <c r="G294" s="245"/>
      <c r="H294" s="245"/>
      <c r="I294" s="245"/>
      <c r="J294" s="145" t="s">
        <v>360</v>
      </c>
      <c r="K294" s="146">
        <v>13</v>
      </c>
      <c r="L294" s="246">
        <v>0</v>
      </c>
      <c r="M294" s="246"/>
      <c r="N294" s="247">
        <f>ROUND(L294*K294,2)</f>
        <v>0</v>
      </c>
      <c r="O294" s="247"/>
      <c r="P294" s="247"/>
      <c r="Q294" s="247"/>
      <c r="R294" s="124"/>
      <c r="T294" s="147" t="s">
        <v>5</v>
      </c>
      <c r="U294" s="46" t="s">
        <v>36</v>
      </c>
      <c r="V294" s="38"/>
      <c r="W294" s="148">
        <f>V294*K294</f>
        <v>0</v>
      </c>
      <c r="X294" s="148">
        <v>0.36191000000000001</v>
      </c>
      <c r="Y294" s="148">
        <f>X294*K294</f>
        <v>4.7048300000000003</v>
      </c>
      <c r="Z294" s="148">
        <v>0</v>
      </c>
      <c r="AA294" s="149">
        <f>Z294*K294</f>
        <v>0</v>
      </c>
      <c r="AR294" s="21" t="s">
        <v>131</v>
      </c>
      <c r="AT294" s="21" t="s">
        <v>127</v>
      </c>
      <c r="AU294" s="21" t="s">
        <v>91</v>
      </c>
      <c r="AY294" s="21" t="s">
        <v>126</v>
      </c>
      <c r="BE294" s="105">
        <f>IF(U294="základní",N294,0)</f>
        <v>0</v>
      </c>
      <c r="BF294" s="105">
        <f>IF(U294="snížená",N294,0)</f>
        <v>0</v>
      </c>
      <c r="BG294" s="105">
        <f>IF(U294="zákl. přenesená",N294,0)</f>
        <v>0</v>
      </c>
      <c r="BH294" s="105">
        <f>IF(U294="sníž. přenesená",N294,0)</f>
        <v>0</v>
      </c>
      <c r="BI294" s="105">
        <f>IF(U294="nulová",N294,0)</f>
        <v>0</v>
      </c>
      <c r="BJ294" s="21" t="s">
        <v>79</v>
      </c>
      <c r="BK294" s="105">
        <f>ROUND(L294*K294,2)</f>
        <v>0</v>
      </c>
      <c r="BL294" s="21" t="s">
        <v>131</v>
      </c>
      <c r="BM294" s="21" t="s">
        <v>395</v>
      </c>
    </row>
    <row r="295" spans="2:65" s="1" customFormat="1" ht="16.5" customHeight="1">
      <c r="B295" s="37"/>
      <c r="C295" s="38"/>
      <c r="D295" s="38"/>
      <c r="E295" s="38"/>
      <c r="F295" s="265" t="s">
        <v>391</v>
      </c>
      <c r="G295" s="266"/>
      <c r="H295" s="266"/>
      <c r="I295" s="266"/>
      <c r="J295" s="38"/>
      <c r="K295" s="38"/>
      <c r="L295" s="38"/>
      <c r="M295" s="38"/>
      <c r="N295" s="38"/>
      <c r="O295" s="38"/>
      <c r="P295" s="38"/>
      <c r="Q295" s="38"/>
      <c r="R295" s="39"/>
      <c r="T295" s="173"/>
      <c r="U295" s="38"/>
      <c r="V295" s="38"/>
      <c r="W295" s="38"/>
      <c r="X295" s="38"/>
      <c r="Y295" s="38"/>
      <c r="Z295" s="38"/>
      <c r="AA295" s="76"/>
      <c r="AT295" s="21" t="s">
        <v>222</v>
      </c>
      <c r="AU295" s="21" t="s">
        <v>91</v>
      </c>
    </row>
    <row r="296" spans="2:65" s="1" customFormat="1" ht="16.5" customHeight="1">
      <c r="B296" s="123"/>
      <c r="C296" s="143" t="s">
        <v>396</v>
      </c>
      <c r="D296" s="143" t="s">
        <v>127</v>
      </c>
      <c r="E296" s="144" t="s">
        <v>397</v>
      </c>
      <c r="F296" s="245" t="s">
        <v>398</v>
      </c>
      <c r="G296" s="245"/>
      <c r="H296" s="245"/>
      <c r="I296" s="245"/>
      <c r="J296" s="145" t="s">
        <v>360</v>
      </c>
      <c r="K296" s="146">
        <v>5</v>
      </c>
      <c r="L296" s="246">
        <v>0</v>
      </c>
      <c r="M296" s="246"/>
      <c r="N296" s="247">
        <f>ROUND(L296*K296,2)</f>
        <v>0</v>
      </c>
      <c r="O296" s="247"/>
      <c r="P296" s="247"/>
      <c r="Q296" s="247"/>
      <c r="R296" s="124"/>
      <c r="T296" s="147" t="s">
        <v>5</v>
      </c>
      <c r="U296" s="46" t="s">
        <v>36</v>
      </c>
      <c r="V296" s="38"/>
      <c r="W296" s="148">
        <f>V296*K296</f>
        <v>0</v>
      </c>
      <c r="X296" s="148">
        <v>0.36191000000000001</v>
      </c>
      <c r="Y296" s="148">
        <f>X296*K296</f>
        <v>1.80955</v>
      </c>
      <c r="Z296" s="148">
        <v>0</v>
      </c>
      <c r="AA296" s="149">
        <f>Z296*K296</f>
        <v>0</v>
      </c>
      <c r="AR296" s="21" t="s">
        <v>131</v>
      </c>
      <c r="AT296" s="21" t="s">
        <v>127</v>
      </c>
      <c r="AU296" s="21" t="s">
        <v>91</v>
      </c>
      <c r="AY296" s="21" t="s">
        <v>126</v>
      </c>
      <c r="BE296" s="105">
        <f>IF(U296="základní",N296,0)</f>
        <v>0</v>
      </c>
      <c r="BF296" s="105">
        <f>IF(U296="snížená",N296,0)</f>
        <v>0</v>
      </c>
      <c r="BG296" s="105">
        <f>IF(U296="zákl. přenesená",N296,0)</f>
        <v>0</v>
      </c>
      <c r="BH296" s="105">
        <f>IF(U296="sníž. přenesená",N296,0)</f>
        <v>0</v>
      </c>
      <c r="BI296" s="105">
        <f>IF(U296="nulová",N296,0)</f>
        <v>0</v>
      </c>
      <c r="BJ296" s="21" t="s">
        <v>79</v>
      </c>
      <c r="BK296" s="105">
        <f>ROUND(L296*K296,2)</f>
        <v>0</v>
      </c>
      <c r="BL296" s="21" t="s">
        <v>131</v>
      </c>
      <c r="BM296" s="21" t="s">
        <v>399</v>
      </c>
    </row>
    <row r="297" spans="2:65" s="1" customFormat="1" ht="16.5" customHeight="1">
      <c r="B297" s="37"/>
      <c r="C297" s="38"/>
      <c r="D297" s="38"/>
      <c r="E297" s="38"/>
      <c r="F297" s="265" t="s">
        <v>391</v>
      </c>
      <c r="G297" s="266"/>
      <c r="H297" s="266"/>
      <c r="I297" s="266"/>
      <c r="J297" s="38"/>
      <c r="K297" s="38"/>
      <c r="L297" s="38"/>
      <c r="M297" s="38"/>
      <c r="N297" s="38"/>
      <c r="O297" s="38"/>
      <c r="P297" s="38"/>
      <c r="Q297" s="38"/>
      <c r="R297" s="39"/>
      <c r="T297" s="173"/>
      <c r="U297" s="38"/>
      <c r="V297" s="38"/>
      <c r="W297" s="38"/>
      <c r="X297" s="38"/>
      <c r="Y297" s="38"/>
      <c r="Z297" s="38"/>
      <c r="AA297" s="76"/>
      <c r="AT297" s="21" t="s">
        <v>222</v>
      </c>
      <c r="AU297" s="21" t="s">
        <v>91</v>
      </c>
    </row>
    <row r="298" spans="2:65" s="1" customFormat="1" ht="16.5" customHeight="1">
      <c r="B298" s="123"/>
      <c r="C298" s="143" t="s">
        <v>400</v>
      </c>
      <c r="D298" s="143" t="s">
        <v>127</v>
      </c>
      <c r="E298" s="144" t="s">
        <v>401</v>
      </c>
      <c r="F298" s="245" t="s">
        <v>402</v>
      </c>
      <c r="G298" s="245"/>
      <c r="H298" s="245"/>
      <c r="I298" s="245"/>
      <c r="J298" s="145" t="s">
        <v>360</v>
      </c>
      <c r="K298" s="146">
        <v>8</v>
      </c>
      <c r="L298" s="246">
        <v>0</v>
      </c>
      <c r="M298" s="246"/>
      <c r="N298" s="247">
        <f>ROUND(L298*K298,2)</f>
        <v>0</v>
      </c>
      <c r="O298" s="247"/>
      <c r="P298" s="247"/>
      <c r="Q298" s="247"/>
      <c r="R298" s="124"/>
      <c r="T298" s="147" t="s">
        <v>5</v>
      </c>
      <c r="U298" s="46" t="s">
        <v>36</v>
      </c>
      <c r="V298" s="38"/>
      <c r="W298" s="148">
        <f>V298*K298</f>
        <v>0</v>
      </c>
      <c r="X298" s="148">
        <v>0.36191000000000001</v>
      </c>
      <c r="Y298" s="148">
        <f>X298*K298</f>
        <v>2.8952800000000001</v>
      </c>
      <c r="Z298" s="148">
        <v>0</v>
      </c>
      <c r="AA298" s="149">
        <f>Z298*K298</f>
        <v>0</v>
      </c>
      <c r="AR298" s="21" t="s">
        <v>131</v>
      </c>
      <c r="AT298" s="21" t="s">
        <v>127</v>
      </c>
      <c r="AU298" s="21" t="s">
        <v>91</v>
      </c>
      <c r="AY298" s="21" t="s">
        <v>126</v>
      </c>
      <c r="BE298" s="105">
        <f>IF(U298="základní",N298,0)</f>
        <v>0</v>
      </c>
      <c r="BF298" s="105">
        <f>IF(U298="snížená",N298,0)</f>
        <v>0</v>
      </c>
      <c r="BG298" s="105">
        <f>IF(U298="zákl. přenesená",N298,0)</f>
        <v>0</v>
      </c>
      <c r="BH298" s="105">
        <f>IF(U298="sníž. přenesená",N298,0)</f>
        <v>0</v>
      </c>
      <c r="BI298" s="105">
        <f>IF(U298="nulová",N298,0)</f>
        <v>0</v>
      </c>
      <c r="BJ298" s="21" t="s">
        <v>79</v>
      </c>
      <c r="BK298" s="105">
        <f>ROUND(L298*K298,2)</f>
        <v>0</v>
      </c>
      <c r="BL298" s="21" t="s">
        <v>131</v>
      </c>
      <c r="BM298" s="21" t="s">
        <v>403</v>
      </c>
    </row>
    <row r="299" spans="2:65" s="1" customFormat="1" ht="16.5" customHeight="1">
      <c r="B299" s="37"/>
      <c r="C299" s="38"/>
      <c r="D299" s="38"/>
      <c r="E299" s="38"/>
      <c r="F299" s="265" t="s">
        <v>391</v>
      </c>
      <c r="G299" s="266"/>
      <c r="H299" s="266"/>
      <c r="I299" s="266"/>
      <c r="J299" s="38"/>
      <c r="K299" s="38"/>
      <c r="L299" s="38"/>
      <c r="M299" s="38"/>
      <c r="N299" s="38"/>
      <c r="O299" s="38"/>
      <c r="P299" s="38"/>
      <c r="Q299" s="38"/>
      <c r="R299" s="39"/>
      <c r="T299" s="173"/>
      <c r="U299" s="38"/>
      <c r="V299" s="38"/>
      <c r="W299" s="38"/>
      <c r="X299" s="38"/>
      <c r="Y299" s="38"/>
      <c r="Z299" s="38"/>
      <c r="AA299" s="76"/>
      <c r="AT299" s="21" t="s">
        <v>222</v>
      </c>
      <c r="AU299" s="21" t="s">
        <v>91</v>
      </c>
    </row>
    <row r="300" spans="2:65" s="1" customFormat="1" ht="16.5" customHeight="1">
      <c r="B300" s="123"/>
      <c r="C300" s="143" t="s">
        <v>404</v>
      </c>
      <c r="D300" s="143" t="s">
        <v>127</v>
      </c>
      <c r="E300" s="144" t="s">
        <v>405</v>
      </c>
      <c r="F300" s="245" t="s">
        <v>406</v>
      </c>
      <c r="G300" s="245"/>
      <c r="H300" s="245"/>
      <c r="I300" s="245"/>
      <c r="J300" s="145" t="s">
        <v>360</v>
      </c>
      <c r="K300" s="146">
        <v>5</v>
      </c>
      <c r="L300" s="246">
        <v>0</v>
      </c>
      <c r="M300" s="246"/>
      <c r="N300" s="247">
        <f>ROUND(L300*K300,2)</f>
        <v>0</v>
      </c>
      <c r="O300" s="247"/>
      <c r="P300" s="247"/>
      <c r="Q300" s="247"/>
      <c r="R300" s="124"/>
      <c r="T300" s="147" t="s">
        <v>5</v>
      </c>
      <c r="U300" s="46" t="s">
        <v>36</v>
      </c>
      <c r="V300" s="38"/>
      <c r="W300" s="148">
        <f>V300*K300</f>
        <v>0</v>
      </c>
      <c r="X300" s="148">
        <v>0.36191000000000001</v>
      </c>
      <c r="Y300" s="148">
        <f>X300*K300</f>
        <v>1.80955</v>
      </c>
      <c r="Z300" s="148">
        <v>0</v>
      </c>
      <c r="AA300" s="149">
        <f>Z300*K300</f>
        <v>0</v>
      </c>
      <c r="AR300" s="21" t="s">
        <v>131</v>
      </c>
      <c r="AT300" s="21" t="s">
        <v>127</v>
      </c>
      <c r="AU300" s="21" t="s">
        <v>91</v>
      </c>
      <c r="AY300" s="21" t="s">
        <v>126</v>
      </c>
      <c r="BE300" s="105">
        <f>IF(U300="základní",N300,0)</f>
        <v>0</v>
      </c>
      <c r="BF300" s="105">
        <f>IF(U300="snížená",N300,0)</f>
        <v>0</v>
      </c>
      <c r="BG300" s="105">
        <f>IF(U300="zákl. přenesená",N300,0)</f>
        <v>0</v>
      </c>
      <c r="BH300" s="105">
        <f>IF(U300="sníž. přenesená",N300,0)</f>
        <v>0</v>
      </c>
      <c r="BI300" s="105">
        <f>IF(U300="nulová",N300,0)</f>
        <v>0</v>
      </c>
      <c r="BJ300" s="21" t="s">
        <v>79</v>
      </c>
      <c r="BK300" s="105">
        <f>ROUND(L300*K300,2)</f>
        <v>0</v>
      </c>
      <c r="BL300" s="21" t="s">
        <v>131</v>
      </c>
      <c r="BM300" s="21" t="s">
        <v>407</v>
      </c>
    </row>
    <row r="301" spans="2:65" s="1" customFormat="1" ht="16.5" customHeight="1">
      <c r="B301" s="37"/>
      <c r="C301" s="38"/>
      <c r="D301" s="38"/>
      <c r="E301" s="38"/>
      <c r="F301" s="265" t="s">
        <v>391</v>
      </c>
      <c r="G301" s="266"/>
      <c r="H301" s="266"/>
      <c r="I301" s="266"/>
      <c r="J301" s="38"/>
      <c r="K301" s="38"/>
      <c r="L301" s="38"/>
      <c r="M301" s="38"/>
      <c r="N301" s="38"/>
      <c r="O301" s="38"/>
      <c r="P301" s="38"/>
      <c r="Q301" s="38"/>
      <c r="R301" s="39"/>
      <c r="T301" s="173"/>
      <c r="U301" s="38"/>
      <c r="V301" s="38"/>
      <c r="W301" s="38"/>
      <c r="X301" s="38"/>
      <c r="Y301" s="38"/>
      <c r="Z301" s="38"/>
      <c r="AA301" s="76"/>
      <c r="AT301" s="21" t="s">
        <v>222</v>
      </c>
      <c r="AU301" s="21" t="s">
        <v>91</v>
      </c>
    </row>
    <row r="302" spans="2:65" s="1" customFormat="1" ht="16.5" customHeight="1">
      <c r="B302" s="123"/>
      <c r="C302" s="143" t="s">
        <v>408</v>
      </c>
      <c r="D302" s="143" t="s">
        <v>127</v>
      </c>
      <c r="E302" s="144" t="s">
        <v>409</v>
      </c>
      <c r="F302" s="245" t="s">
        <v>410</v>
      </c>
      <c r="G302" s="245"/>
      <c r="H302" s="245"/>
      <c r="I302" s="245"/>
      <c r="J302" s="145" t="s">
        <v>360</v>
      </c>
      <c r="K302" s="146">
        <v>8</v>
      </c>
      <c r="L302" s="246">
        <v>0</v>
      </c>
      <c r="M302" s="246"/>
      <c r="N302" s="247">
        <f>ROUND(L302*K302,2)</f>
        <v>0</v>
      </c>
      <c r="O302" s="247"/>
      <c r="P302" s="247"/>
      <c r="Q302" s="247"/>
      <c r="R302" s="124"/>
      <c r="T302" s="147" t="s">
        <v>5</v>
      </c>
      <c r="U302" s="46" t="s">
        <v>36</v>
      </c>
      <c r="V302" s="38"/>
      <c r="W302" s="148">
        <f>V302*K302</f>
        <v>0</v>
      </c>
      <c r="X302" s="148">
        <v>0.36191000000000001</v>
      </c>
      <c r="Y302" s="148">
        <f>X302*K302</f>
        <v>2.8952800000000001</v>
      </c>
      <c r="Z302" s="148">
        <v>0</v>
      </c>
      <c r="AA302" s="149">
        <f>Z302*K302</f>
        <v>0</v>
      </c>
      <c r="AR302" s="21" t="s">
        <v>131</v>
      </c>
      <c r="AT302" s="21" t="s">
        <v>127</v>
      </c>
      <c r="AU302" s="21" t="s">
        <v>91</v>
      </c>
      <c r="AY302" s="21" t="s">
        <v>126</v>
      </c>
      <c r="BE302" s="105">
        <f>IF(U302="základní",N302,0)</f>
        <v>0</v>
      </c>
      <c r="BF302" s="105">
        <f>IF(U302="snížená",N302,0)</f>
        <v>0</v>
      </c>
      <c r="BG302" s="105">
        <f>IF(U302="zákl. přenesená",N302,0)</f>
        <v>0</v>
      </c>
      <c r="BH302" s="105">
        <f>IF(U302="sníž. přenesená",N302,0)</f>
        <v>0</v>
      </c>
      <c r="BI302" s="105">
        <f>IF(U302="nulová",N302,0)</f>
        <v>0</v>
      </c>
      <c r="BJ302" s="21" t="s">
        <v>79</v>
      </c>
      <c r="BK302" s="105">
        <f>ROUND(L302*K302,2)</f>
        <v>0</v>
      </c>
      <c r="BL302" s="21" t="s">
        <v>131</v>
      </c>
      <c r="BM302" s="21" t="s">
        <v>411</v>
      </c>
    </row>
    <row r="303" spans="2:65" s="1" customFormat="1" ht="16.5" customHeight="1">
      <c r="B303" s="37"/>
      <c r="C303" s="38"/>
      <c r="D303" s="38"/>
      <c r="E303" s="38"/>
      <c r="F303" s="265" t="s">
        <v>391</v>
      </c>
      <c r="G303" s="266"/>
      <c r="H303" s="266"/>
      <c r="I303" s="266"/>
      <c r="J303" s="38"/>
      <c r="K303" s="38"/>
      <c r="L303" s="38"/>
      <c r="M303" s="38"/>
      <c r="N303" s="38"/>
      <c r="O303" s="38"/>
      <c r="P303" s="38"/>
      <c r="Q303" s="38"/>
      <c r="R303" s="39"/>
      <c r="T303" s="173"/>
      <c r="U303" s="38"/>
      <c r="V303" s="38"/>
      <c r="W303" s="38"/>
      <c r="X303" s="38"/>
      <c r="Y303" s="38"/>
      <c r="Z303" s="38"/>
      <c r="AA303" s="76"/>
      <c r="AT303" s="21" t="s">
        <v>222</v>
      </c>
      <c r="AU303" s="21" t="s">
        <v>91</v>
      </c>
    </row>
    <row r="304" spans="2:65" s="1" customFormat="1" ht="38.25" customHeight="1">
      <c r="B304" s="123"/>
      <c r="C304" s="143" t="s">
        <v>412</v>
      </c>
      <c r="D304" s="143" t="s">
        <v>127</v>
      </c>
      <c r="E304" s="144" t="s">
        <v>413</v>
      </c>
      <c r="F304" s="245" t="s">
        <v>414</v>
      </c>
      <c r="G304" s="245"/>
      <c r="H304" s="245"/>
      <c r="I304" s="245"/>
      <c r="J304" s="145" t="s">
        <v>360</v>
      </c>
      <c r="K304" s="146">
        <v>1</v>
      </c>
      <c r="L304" s="246">
        <v>0</v>
      </c>
      <c r="M304" s="246"/>
      <c r="N304" s="247">
        <f>ROUND(L304*K304,2)</f>
        <v>0</v>
      </c>
      <c r="O304" s="247"/>
      <c r="P304" s="247"/>
      <c r="Q304" s="247"/>
      <c r="R304" s="124"/>
      <c r="T304" s="147" t="s">
        <v>5</v>
      </c>
      <c r="U304" s="46" t="s">
        <v>36</v>
      </c>
      <c r="V304" s="38"/>
      <c r="W304" s="148">
        <f>V304*K304</f>
        <v>0</v>
      </c>
      <c r="X304" s="148">
        <v>2.1167600000000002</v>
      </c>
      <c r="Y304" s="148">
        <f>X304*K304</f>
        <v>2.1167600000000002</v>
      </c>
      <c r="Z304" s="148">
        <v>0</v>
      </c>
      <c r="AA304" s="149">
        <f>Z304*K304</f>
        <v>0</v>
      </c>
      <c r="AR304" s="21" t="s">
        <v>131</v>
      </c>
      <c r="AT304" s="21" t="s">
        <v>127</v>
      </c>
      <c r="AU304" s="21" t="s">
        <v>91</v>
      </c>
      <c r="AY304" s="21" t="s">
        <v>126</v>
      </c>
      <c r="BE304" s="105">
        <f>IF(U304="základní",N304,0)</f>
        <v>0</v>
      </c>
      <c r="BF304" s="105">
        <f>IF(U304="snížená",N304,0)</f>
        <v>0</v>
      </c>
      <c r="BG304" s="105">
        <f>IF(U304="zákl. přenesená",N304,0)</f>
        <v>0</v>
      </c>
      <c r="BH304" s="105">
        <f>IF(U304="sníž. přenesená",N304,0)</f>
        <v>0</v>
      </c>
      <c r="BI304" s="105">
        <f>IF(U304="nulová",N304,0)</f>
        <v>0</v>
      </c>
      <c r="BJ304" s="21" t="s">
        <v>79</v>
      </c>
      <c r="BK304" s="105">
        <f>ROUND(L304*K304,2)</f>
        <v>0</v>
      </c>
      <c r="BL304" s="21" t="s">
        <v>131</v>
      </c>
      <c r="BM304" s="21" t="s">
        <v>415</v>
      </c>
    </row>
    <row r="305" spans="2:65" s="1" customFormat="1" ht="16.5" customHeight="1">
      <c r="B305" s="37"/>
      <c r="C305" s="38"/>
      <c r="D305" s="38"/>
      <c r="E305" s="38"/>
      <c r="F305" s="265" t="s">
        <v>416</v>
      </c>
      <c r="G305" s="266"/>
      <c r="H305" s="266"/>
      <c r="I305" s="266"/>
      <c r="J305" s="38"/>
      <c r="K305" s="38"/>
      <c r="L305" s="38"/>
      <c r="M305" s="38"/>
      <c r="N305" s="38"/>
      <c r="O305" s="38"/>
      <c r="P305" s="38"/>
      <c r="Q305" s="38"/>
      <c r="R305" s="39"/>
      <c r="T305" s="173"/>
      <c r="U305" s="38"/>
      <c r="V305" s="38"/>
      <c r="W305" s="38"/>
      <c r="X305" s="38"/>
      <c r="Y305" s="38"/>
      <c r="Z305" s="38"/>
      <c r="AA305" s="76"/>
      <c r="AT305" s="21" t="s">
        <v>222</v>
      </c>
      <c r="AU305" s="21" t="s">
        <v>91</v>
      </c>
    </row>
    <row r="306" spans="2:65" s="1" customFormat="1" ht="16.5" customHeight="1">
      <c r="B306" s="123"/>
      <c r="C306" s="143" t="s">
        <v>417</v>
      </c>
      <c r="D306" s="143" t="s">
        <v>127</v>
      </c>
      <c r="E306" s="144" t="s">
        <v>418</v>
      </c>
      <c r="F306" s="245" t="s">
        <v>419</v>
      </c>
      <c r="G306" s="245"/>
      <c r="H306" s="245"/>
      <c r="I306" s="245"/>
      <c r="J306" s="145" t="s">
        <v>296</v>
      </c>
      <c r="K306" s="146">
        <v>1</v>
      </c>
      <c r="L306" s="246">
        <v>0</v>
      </c>
      <c r="M306" s="246"/>
      <c r="N306" s="247">
        <f>ROUND(L306*K306,2)</f>
        <v>0</v>
      </c>
      <c r="O306" s="247"/>
      <c r="P306" s="247"/>
      <c r="Q306" s="247"/>
      <c r="R306" s="124"/>
      <c r="T306" s="147" t="s">
        <v>5</v>
      </c>
      <c r="U306" s="46" t="s">
        <v>36</v>
      </c>
      <c r="V306" s="38"/>
      <c r="W306" s="148">
        <f>V306*K306</f>
        <v>0</v>
      </c>
      <c r="X306" s="148">
        <v>2.1167600000000002</v>
      </c>
      <c r="Y306" s="148">
        <f>X306*K306</f>
        <v>2.1167600000000002</v>
      </c>
      <c r="Z306" s="148">
        <v>0</v>
      </c>
      <c r="AA306" s="149">
        <f>Z306*K306</f>
        <v>0</v>
      </c>
      <c r="AR306" s="21" t="s">
        <v>131</v>
      </c>
      <c r="AT306" s="21" t="s">
        <v>127</v>
      </c>
      <c r="AU306" s="21" t="s">
        <v>91</v>
      </c>
      <c r="AY306" s="21" t="s">
        <v>126</v>
      </c>
      <c r="BE306" s="105">
        <f>IF(U306="základní",N306,0)</f>
        <v>0</v>
      </c>
      <c r="BF306" s="105">
        <f>IF(U306="snížená",N306,0)</f>
        <v>0</v>
      </c>
      <c r="BG306" s="105">
        <f>IF(U306="zákl. přenesená",N306,0)</f>
        <v>0</v>
      </c>
      <c r="BH306" s="105">
        <f>IF(U306="sníž. přenesená",N306,0)</f>
        <v>0</v>
      </c>
      <c r="BI306" s="105">
        <f>IF(U306="nulová",N306,0)</f>
        <v>0</v>
      </c>
      <c r="BJ306" s="21" t="s">
        <v>79</v>
      </c>
      <c r="BK306" s="105">
        <f>ROUND(L306*K306,2)</f>
        <v>0</v>
      </c>
      <c r="BL306" s="21" t="s">
        <v>131</v>
      </c>
      <c r="BM306" s="21" t="s">
        <v>420</v>
      </c>
    </row>
    <row r="307" spans="2:65" s="9" customFormat="1" ht="29.85" customHeight="1">
      <c r="B307" s="132"/>
      <c r="C307" s="133"/>
      <c r="D307" s="142" t="s">
        <v>108</v>
      </c>
      <c r="E307" s="142"/>
      <c r="F307" s="142"/>
      <c r="G307" s="142"/>
      <c r="H307" s="142"/>
      <c r="I307" s="142"/>
      <c r="J307" s="142"/>
      <c r="K307" s="142"/>
      <c r="L307" s="142"/>
      <c r="M307" s="142"/>
      <c r="N307" s="254">
        <f>BK307</f>
        <v>0</v>
      </c>
      <c r="O307" s="255"/>
      <c r="P307" s="255"/>
      <c r="Q307" s="255"/>
      <c r="R307" s="135"/>
      <c r="T307" s="136"/>
      <c r="U307" s="133"/>
      <c r="V307" s="133"/>
      <c r="W307" s="137">
        <f>SUM(W308:W313)</f>
        <v>0</v>
      </c>
      <c r="X307" s="133"/>
      <c r="Y307" s="137">
        <f>SUM(Y308:Y313)</f>
        <v>3</v>
      </c>
      <c r="Z307" s="133"/>
      <c r="AA307" s="138">
        <f>SUM(AA308:AA313)</f>
        <v>0</v>
      </c>
      <c r="AR307" s="139" t="s">
        <v>79</v>
      </c>
      <c r="AT307" s="140" t="s">
        <v>70</v>
      </c>
      <c r="AU307" s="140" t="s">
        <v>79</v>
      </c>
      <c r="AY307" s="139" t="s">
        <v>126</v>
      </c>
      <c r="BK307" s="141">
        <f>SUM(BK308:BK313)</f>
        <v>0</v>
      </c>
    </row>
    <row r="308" spans="2:65" s="1" customFormat="1" ht="38.25" customHeight="1">
      <c r="B308" s="123"/>
      <c r="C308" s="143" t="s">
        <v>421</v>
      </c>
      <c r="D308" s="143" t="s">
        <v>127</v>
      </c>
      <c r="E308" s="144" t="s">
        <v>422</v>
      </c>
      <c r="F308" s="245" t="s">
        <v>423</v>
      </c>
      <c r="G308" s="245"/>
      <c r="H308" s="245"/>
      <c r="I308" s="245"/>
      <c r="J308" s="145" t="s">
        <v>365</v>
      </c>
      <c r="K308" s="146">
        <v>16</v>
      </c>
      <c r="L308" s="246">
        <v>0</v>
      </c>
      <c r="M308" s="246"/>
      <c r="N308" s="247">
        <f>ROUND(L308*K308,2)</f>
        <v>0</v>
      </c>
      <c r="O308" s="247"/>
      <c r="P308" s="247"/>
      <c r="Q308" s="247"/>
      <c r="R308" s="124"/>
      <c r="T308" s="147" t="s">
        <v>5</v>
      </c>
      <c r="U308" s="46" t="s">
        <v>36</v>
      </c>
      <c r="V308" s="38"/>
      <c r="W308" s="148">
        <f>V308*K308</f>
        <v>0</v>
      </c>
      <c r="X308" s="148">
        <v>0.1295</v>
      </c>
      <c r="Y308" s="148">
        <f>X308*K308</f>
        <v>2.0720000000000001</v>
      </c>
      <c r="Z308" s="148">
        <v>0</v>
      </c>
      <c r="AA308" s="149">
        <f>Z308*K308</f>
        <v>0</v>
      </c>
      <c r="AR308" s="21" t="s">
        <v>131</v>
      </c>
      <c r="AT308" s="21" t="s">
        <v>127</v>
      </c>
      <c r="AU308" s="21" t="s">
        <v>91</v>
      </c>
      <c r="AY308" s="21" t="s">
        <v>126</v>
      </c>
      <c r="BE308" s="105">
        <f>IF(U308="základní",N308,0)</f>
        <v>0</v>
      </c>
      <c r="BF308" s="105">
        <f>IF(U308="snížená",N308,0)</f>
        <v>0</v>
      </c>
      <c r="BG308" s="105">
        <f>IF(U308="zákl. přenesená",N308,0)</f>
        <v>0</v>
      </c>
      <c r="BH308" s="105">
        <f>IF(U308="sníž. přenesená",N308,0)</f>
        <v>0</v>
      </c>
      <c r="BI308" s="105">
        <f>IF(U308="nulová",N308,0)</f>
        <v>0</v>
      </c>
      <c r="BJ308" s="21" t="s">
        <v>79</v>
      </c>
      <c r="BK308" s="105">
        <f>ROUND(L308*K308,2)</f>
        <v>0</v>
      </c>
      <c r="BL308" s="21" t="s">
        <v>131</v>
      </c>
      <c r="BM308" s="21" t="s">
        <v>424</v>
      </c>
    </row>
    <row r="309" spans="2:65" s="11" customFormat="1" ht="16.5" customHeight="1">
      <c r="B309" s="158"/>
      <c r="C309" s="159"/>
      <c r="D309" s="159"/>
      <c r="E309" s="160" t="s">
        <v>5</v>
      </c>
      <c r="F309" s="256" t="s">
        <v>425</v>
      </c>
      <c r="G309" s="257"/>
      <c r="H309" s="257"/>
      <c r="I309" s="257"/>
      <c r="J309" s="159"/>
      <c r="K309" s="160" t="s">
        <v>5</v>
      </c>
      <c r="L309" s="159"/>
      <c r="M309" s="159"/>
      <c r="N309" s="159"/>
      <c r="O309" s="159"/>
      <c r="P309" s="159"/>
      <c r="Q309" s="159"/>
      <c r="R309" s="161"/>
      <c r="T309" s="162"/>
      <c r="U309" s="159"/>
      <c r="V309" s="159"/>
      <c r="W309" s="159"/>
      <c r="X309" s="159"/>
      <c r="Y309" s="159"/>
      <c r="Z309" s="159"/>
      <c r="AA309" s="163"/>
      <c r="AT309" s="164" t="s">
        <v>134</v>
      </c>
      <c r="AU309" s="164" t="s">
        <v>91</v>
      </c>
      <c r="AV309" s="11" t="s">
        <v>79</v>
      </c>
      <c r="AW309" s="11" t="s">
        <v>30</v>
      </c>
      <c r="AX309" s="11" t="s">
        <v>71</v>
      </c>
      <c r="AY309" s="164" t="s">
        <v>126</v>
      </c>
    </row>
    <row r="310" spans="2:65" s="10" customFormat="1" ht="16.5" customHeight="1">
      <c r="B310" s="150"/>
      <c r="C310" s="151"/>
      <c r="D310" s="151"/>
      <c r="E310" s="152" t="s">
        <v>5</v>
      </c>
      <c r="F310" s="258" t="s">
        <v>426</v>
      </c>
      <c r="G310" s="259"/>
      <c r="H310" s="259"/>
      <c r="I310" s="259"/>
      <c r="J310" s="151"/>
      <c r="K310" s="153">
        <v>16</v>
      </c>
      <c r="L310" s="151"/>
      <c r="M310" s="151"/>
      <c r="N310" s="151"/>
      <c r="O310" s="151"/>
      <c r="P310" s="151"/>
      <c r="Q310" s="151"/>
      <c r="R310" s="154"/>
      <c r="T310" s="155"/>
      <c r="U310" s="151"/>
      <c r="V310" s="151"/>
      <c r="W310" s="151"/>
      <c r="X310" s="151"/>
      <c r="Y310" s="151"/>
      <c r="Z310" s="151"/>
      <c r="AA310" s="156"/>
      <c r="AT310" s="157" t="s">
        <v>134</v>
      </c>
      <c r="AU310" s="157" t="s">
        <v>91</v>
      </c>
      <c r="AV310" s="10" t="s">
        <v>91</v>
      </c>
      <c r="AW310" s="10" t="s">
        <v>30</v>
      </c>
      <c r="AX310" s="10" t="s">
        <v>79</v>
      </c>
      <c r="AY310" s="157" t="s">
        <v>126</v>
      </c>
    </row>
    <row r="311" spans="2:65" s="1" customFormat="1" ht="25.5" customHeight="1">
      <c r="B311" s="123"/>
      <c r="C311" s="174" t="s">
        <v>427</v>
      </c>
      <c r="D311" s="174" t="s">
        <v>269</v>
      </c>
      <c r="E311" s="175" t="s">
        <v>428</v>
      </c>
      <c r="F311" s="260" t="s">
        <v>429</v>
      </c>
      <c r="G311" s="260"/>
      <c r="H311" s="260"/>
      <c r="I311" s="260"/>
      <c r="J311" s="176" t="s">
        <v>365</v>
      </c>
      <c r="K311" s="177">
        <v>16</v>
      </c>
      <c r="L311" s="261">
        <v>0</v>
      </c>
      <c r="M311" s="261"/>
      <c r="N311" s="262">
        <f>ROUND(L311*K311,2)</f>
        <v>0</v>
      </c>
      <c r="O311" s="247"/>
      <c r="P311" s="247"/>
      <c r="Q311" s="247"/>
      <c r="R311" s="124"/>
      <c r="T311" s="147" t="s">
        <v>5</v>
      </c>
      <c r="U311" s="46" t="s">
        <v>36</v>
      </c>
      <c r="V311" s="38"/>
      <c r="W311" s="148">
        <f>V311*K311</f>
        <v>0</v>
      </c>
      <c r="X311" s="148">
        <v>5.8000000000000003E-2</v>
      </c>
      <c r="Y311" s="148">
        <f>X311*K311</f>
        <v>0.92800000000000005</v>
      </c>
      <c r="Z311" s="148">
        <v>0</v>
      </c>
      <c r="AA311" s="149">
        <f>Z311*K311</f>
        <v>0</v>
      </c>
      <c r="AR311" s="21" t="s">
        <v>175</v>
      </c>
      <c r="AT311" s="21" t="s">
        <v>269</v>
      </c>
      <c r="AU311" s="21" t="s">
        <v>91</v>
      </c>
      <c r="AY311" s="21" t="s">
        <v>126</v>
      </c>
      <c r="BE311" s="105">
        <f>IF(U311="základní",N311,0)</f>
        <v>0</v>
      </c>
      <c r="BF311" s="105">
        <f>IF(U311="snížená",N311,0)</f>
        <v>0</v>
      </c>
      <c r="BG311" s="105">
        <f>IF(U311="zákl. přenesená",N311,0)</f>
        <v>0</v>
      </c>
      <c r="BH311" s="105">
        <f>IF(U311="sníž. přenesená",N311,0)</f>
        <v>0</v>
      </c>
      <c r="BI311" s="105">
        <f>IF(U311="nulová",N311,0)</f>
        <v>0</v>
      </c>
      <c r="BJ311" s="21" t="s">
        <v>79</v>
      </c>
      <c r="BK311" s="105">
        <f>ROUND(L311*K311,2)</f>
        <v>0</v>
      </c>
      <c r="BL311" s="21" t="s">
        <v>131</v>
      </c>
      <c r="BM311" s="21" t="s">
        <v>430</v>
      </c>
    </row>
    <row r="312" spans="2:65" s="1" customFormat="1" ht="38.25" customHeight="1">
      <c r="B312" s="123"/>
      <c r="C312" s="143" t="s">
        <v>431</v>
      </c>
      <c r="D312" s="143" t="s">
        <v>127</v>
      </c>
      <c r="E312" s="144" t="s">
        <v>432</v>
      </c>
      <c r="F312" s="245" t="s">
        <v>433</v>
      </c>
      <c r="G312" s="245"/>
      <c r="H312" s="245"/>
      <c r="I312" s="245"/>
      <c r="J312" s="145" t="s">
        <v>130</v>
      </c>
      <c r="K312" s="146">
        <v>7.2</v>
      </c>
      <c r="L312" s="246">
        <v>0</v>
      </c>
      <c r="M312" s="246"/>
      <c r="N312" s="247">
        <f>ROUND(L312*K312,2)</f>
        <v>0</v>
      </c>
      <c r="O312" s="247"/>
      <c r="P312" s="247"/>
      <c r="Q312" s="247"/>
      <c r="R312" s="124"/>
      <c r="T312" s="147" t="s">
        <v>5</v>
      </c>
      <c r="U312" s="46" t="s">
        <v>36</v>
      </c>
      <c r="V312" s="38"/>
      <c r="W312" s="148">
        <f>V312*K312</f>
        <v>0</v>
      </c>
      <c r="X312" s="148">
        <v>0</v>
      </c>
      <c r="Y312" s="148">
        <f>X312*K312</f>
        <v>0</v>
      </c>
      <c r="Z312" s="148">
        <v>0</v>
      </c>
      <c r="AA312" s="149">
        <f>Z312*K312</f>
        <v>0</v>
      </c>
      <c r="AR312" s="21" t="s">
        <v>131</v>
      </c>
      <c r="AT312" s="21" t="s">
        <v>127</v>
      </c>
      <c r="AU312" s="21" t="s">
        <v>91</v>
      </c>
      <c r="AY312" s="21" t="s">
        <v>126</v>
      </c>
      <c r="BE312" s="105">
        <f>IF(U312="základní",N312,0)</f>
        <v>0</v>
      </c>
      <c r="BF312" s="105">
        <f>IF(U312="snížená",N312,0)</f>
        <v>0</v>
      </c>
      <c r="BG312" s="105">
        <f>IF(U312="zákl. přenesená",N312,0)</f>
        <v>0</v>
      </c>
      <c r="BH312" s="105">
        <f>IF(U312="sníž. přenesená",N312,0)</f>
        <v>0</v>
      </c>
      <c r="BI312" s="105">
        <f>IF(U312="nulová",N312,0)</f>
        <v>0</v>
      </c>
      <c r="BJ312" s="21" t="s">
        <v>79</v>
      </c>
      <c r="BK312" s="105">
        <f>ROUND(L312*K312,2)</f>
        <v>0</v>
      </c>
      <c r="BL312" s="21" t="s">
        <v>131</v>
      </c>
      <c r="BM312" s="21" t="s">
        <v>434</v>
      </c>
    </row>
    <row r="313" spans="2:65" s="10" customFormat="1" ht="16.5" customHeight="1">
      <c r="B313" s="150"/>
      <c r="C313" s="151"/>
      <c r="D313" s="151"/>
      <c r="E313" s="152" t="s">
        <v>5</v>
      </c>
      <c r="F313" s="263" t="s">
        <v>133</v>
      </c>
      <c r="G313" s="264"/>
      <c r="H313" s="264"/>
      <c r="I313" s="264"/>
      <c r="J313" s="151"/>
      <c r="K313" s="153">
        <v>7.2</v>
      </c>
      <c r="L313" s="151"/>
      <c r="M313" s="151"/>
      <c r="N313" s="151"/>
      <c r="O313" s="151"/>
      <c r="P313" s="151"/>
      <c r="Q313" s="151"/>
      <c r="R313" s="154"/>
      <c r="T313" s="155"/>
      <c r="U313" s="151"/>
      <c r="V313" s="151"/>
      <c r="W313" s="151"/>
      <c r="X313" s="151"/>
      <c r="Y313" s="151"/>
      <c r="Z313" s="151"/>
      <c r="AA313" s="156"/>
      <c r="AT313" s="157" t="s">
        <v>134</v>
      </c>
      <c r="AU313" s="157" t="s">
        <v>91</v>
      </c>
      <c r="AV313" s="10" t="s">
        <v>91</v>
      </c>
      <c r="AW313" s="10" t="s">
        <v>30</v>
      </c>
      <c r="AX313" s="10" t="s">
        <v>79</v>
      </c>
      <c r="AY313" s="157" t="s">
        <v>126</v>
      </c>
    </row>
    <row r="314" spans="2:65" s="9" customFormat="1" ht="29.85" customHeight="1">
      <c r="B314" s="132"/>
      <c r="C314" s="133"/>
      <c r="D314" s="142" t="s">
        <v>109</v>
      </c>
      <c r="E314" s="142"/>
      <c r="F314" s="142"/>
      <c r="G314" s="142"/>
      <c r="H314" s="142"/>
      <c r="I314" s="142"/>
      <c r="J314" s="142"/>
      <c r="K314" s="142"/>
      <c r="L314" s="142"/>
      <c r="M314" s="142"/>
      <c r="N314" s="252">
        <f>BK314</f>
        <v>0</v>
      </c>
      <c r="O314" s="253"/>
      <c r="P314" s="253"/>
      <c r="Q314" s="253"/>
      <c r="R314" s="135"/>
      <c r="T314" s="136"/>
      <c r="U314" s="133"/>
      <c r="V314" s="133"/>
      <c r="W314" s="137">
        <f>SUM(W315:W318)</f>
        <v>0</v>
      </c>
      <c r="X314" s="133"/>
      <c r="Y314" s="137">
        <f>SUM(Y315:Y318)</f>
        <v>0</v>
      </c>
      <c r="Z314" s="133"/>
      <c r="AA314" s="138">
        <f>SUM(AA315:AA318)</f>
        <v>0</v>
      </c>
      <c r="AR314" s="139" t="s">
        <v>79</v>
      </c>
      <c r="AT314" s="140" t="s">
        <v>70</v>
      </c>
      <c r="AU314" s="140" t="s">
        <v>79</v>
      </c>
      <c r="AY314" s="139" t="s">
        <v>126</v>
      </c>
      <c r="BK314" s="141">
        <f>SUM(BK315:BK318)</f>
        <v>0</v>
      </c>
    </row>
    <row r="315" spans="2:65" s="1" customFormat="1" ht="25.5" customHeight="1">
      <c r="B315" s="123"/>
      <c r="C315" s="143" t="s">
        <v>435</v>
      </c>
      <c r="D315" s="143" t="s">
        <v>127</v>
      </c>
      <c r="E315" s="144" t="s">
        <v>436</v>
      </c>
      <c r="F315" s="245" t="s">
        <v>437</v>
      </c>
      <c r="G315" s="245"/>
      <c r="H315" s="245"/>
      <c r="I315" s="245"/>
      <c r="J315" s="145" t="s">
        <v>242</v>
      </c>
      <c r="K315" s="146">
        <v>2.0880000000000001</v>
      </c>
      <c r="L315" s="246">
        <v>0</v>
      </c>
      <c r="M315" s="246"/>
      <c r="N315" s="247">
        <f>ROUND(L315*K315,2)</f>
        <v>0</v>
      </c>
      <c r="O315" s="247"/>
      <c r="P315" s="247"/>
      <c r="Q315" s="247"/>
      <c r="R315" s="124"/>
      <c r="T315" s="147" t="s">
        <v>5</v>
      </c>
      <c r="U315" s="46" t="s">
        <v>36</v>
      </c>
      <c r="V315" s="38"/>
      <c r="W315" s="148">
        <f>V315*K315</f>
        <v>0</v>
      </c>
      <c r="X315" s="148">
        <v>0</v>
      </c>
      <c r="Y315" s="148">
        <f>X315*K315</f>
        <v>0</v>
      </c>
      <c r="Z315" s="148">
        <v>0</v>
      </c>
      <c r="AA315" s="149">
        <f>Z315*K315</f>
        <v>0</v>
      </c>
      <c r="AR315" s="21" t="s">
        <v>131</v>
      </c>
      <c r="AT315" s="21" t="s">
        <v>127</v>
      </c>
      <c r="AU315" s="21" t="s">
        <v>91</v>
      </c>
      <c r="AY315" s="21" t="s">
        <v>126</v>
      </c>
      <c r="BE315" s="105">
        <f>IF(U315="základní",N315,0)</f>
        <v>0</v>
      </c>
      <c r="BF315" s="105">
        <f>IF(U315="snížená",N315,0)</f>
        <v>0</v>
      </c>
      <c r="BG315" s="105">
        <f>IF(U315="zákl. přenesená",N315,0)</f>
        <v>0</v>
      </c>
      <c r="BH315" s="105">
        <f>IF(U315="sníž. přenesená",N315,0)</f>
        <v>0</v>
      </c>
      <c r="BI315" s="105">
        <f>IF(U315="nulová",N315,0)</f>
        <v>0</v>
      </c>
      <c r="BJ315" s="21" t="s">
        <v>79</v>
      </c>
      <c r="BK315" s="105">
        <f>ROUND(L315*K315,2)</f>
        <v>0</v>
      </c>
      <c r="BL315" s="21" t="s">
        <v>131</v>
      </c>
      <c r="BM315" s="21" t="s">
        <v>438</v>
      </c>
    </row>
    <row r="316" spans="2:65" s="1" customFormat="1" ht="25.5" customHeight="1">
      <c r="B316" s="123"/>
      <c r="C316" s="143" t="s">
        <v>439</v>
      </c>
      <c r="D316" s="143" t="s">
        <v>127</v>
      </c>
      <c r="E316" s="144" t="s">
        <v>440</v>
      </c>
      <c r="F316" s="245" t="s">
        <v>441</v>
      </c>
      <c r="G316" s="245"/>
      <c r="H316" s="245"/>
      <c r="I316" s="245"/>
      <c r="J316" s="145" t="s">
        <v>242</v>
      </c>
      <c r="K316" s="146">
        <v>14.616</v>
      </c>
      <c r="L316" s="246">
        <v>0</v>
      </c>
      <c r="M316" s="246"/>
      <c r="N316" s="247">
        <f>ROUND(L316*K316,2)</f>
        <v>0</v>
      </c>
      <c r="O316" s="247"/>
      <c r="P316" s="247"/>
      <c r="Q316" s="247"/>
      <c r="R316" s="124"/>
      <c r="T316" s="147" t="s">
        <v>5</v>
      </c>
      <c r="U316" s="46" t="s">
        <v>36</v>
      </c>
      <c r="V316" s="38"/>
      <c r="W316" s="148">
        <f>V316*K316</f>
        <v>0</v>
      </c>
      <c r="X316" s="148">
        <v>0</v>
      </c>
      <c r="Y316" s="148">
        <f>X316*K316</f>
        <v>0</v>
      </c>
      <c r="Z316" s="148">
        <v>0</v>
      </c>
      <c r="AA316" s="149">
        <f>Z316*K316</f>
        <v>0</v>
      </c>
      <c r="AR316" s="21" t="s">
        <v>131</v>
      </c>
      <c r="AT316" s="21" t="s">
        <v>127</v>
      </c>
      <c r="AU316" s="21" t="s">
        <v>91</v>
      </c>
      <c r="AY316" s="21" t="s">
        <v>126</v>
      </c>
      <c r="BE316" s="105">
        <f>IF(U316="základní",N316,0)</f>
        <v>0</v>
      </c>
      <c r="BF316" s="105">
        <f>IF(U316="snížená",N316,0)</f>
        <v>0</v>
      </c>
      <c r="BG316" s="105">
        <f>IF(U316="zákl. přenesená",N316,0)</f>
        <v>0</v>
      </c>
      <c r="BH316" s="105">
        <f>IF(U316="sníž. přenesená",N316,0)</f>
        <v>0</v>
      </c>
      <c r="BI316" s="105">
        <f>IF(U316="nulová",N316,0)</f>
        <v>0</v>
      </c>
      <c r="BJ316" s="21" t="s">
        <v>79</v>
      </c>
      <c r="BK316" s="105">
        <f>ROUND(L316*K316,2)</f>
        <v>0</v>
      </c>
      <c r="BL316" s="21" t="s">
        <v>131</v>
      </c>
      <c r="BM316" s="21" t="s">
        <v>442</v>
      </c>
    </row>
    <row r="317" spans="2:65" s="1" customFormat="1" ht="25.5" customHeight="1">
      <c r="B317" s="123"/>
      <c r="C317" s="143" t="s">
        <v>443</v>
      </c>
      <c r="D317" s="143" t="s">
        <v>127</v>
      </c>
      <c r="E317" s="144" t="s">
        <v>444</v>
      </c>
      <c r="F317" s="245" t="s">
        <v>445</v>
      </c>
      <c r="G317" s="245"/>
      <c r="H317" s="245"/>
      <c r="I317" s="245"/>
      <c r="J317" s="145" t="s">
        <v>242</v>
      </c>
      <c r="K317" s="146">
        <v>2.0880000000000001</v>
      </c>
      <c r="L317" s="246">
        <v>0</v>
      </c>
      <c r="M317" s="246"/>
      <c r="N317" s="247">
        <f>ROUND(L317*K317,2)</f>
        <v>0</v>
      </c>
      <c r="O317" s="247"/>
      <c r="P317" s="247"/>
      <c r="Q317" s="247"/>
      <c r="R317" s="124"/>
      <c r="T317" s="147" t="s">
        <v>5</v>
      </c>
      <c r="U317" s="46" t="s">
        <v>36</v>
      </c>
      <c r="V317" s="38"/>
      <c r="W317" s="148">
        <f>V317*K317</f>
        <v>0</v>
      </c>
      <c r="X317" s="148">
        <v>0</v>
      </c>
      <c r="Y317" s="148">
        <f>X317*K317</f>
        <v>0</v>
      </c>
      <c r="Z317" s="148">
        <v>0</v>
      </c>
      <c r="AA317" s="149">
        <f>Z317*K317</f>
        <v>0</v>
      </c>
      <c r="AR317" s="21" t="s">
        <v>131</v>
      </c>
      <c r="AT317" s="21" t="s">
        <v>127</v>
      </c>
      <c r="AU317" s="21" t="s">
        <v>91</v>
      </c>
      <c r="AY317" s="21" t="s">
        <v>126</v>
      </c>
      <c r="BE317" s="105">
        <f>IF(U317="základní",N317,0)</f>
        <v>0</v>
      </c>
      <c r="BF317" s="105">
        <f>IF(U317="snížená",N317,0)</f>
        <v>0</v>
      </c>
      <c r="BG317" s="105">
        <f>IF(U317="zákl. přenesená",N317,0)</f>
        <v>0</v>
      </c>
      <c r="BH317" s="105">
        <f>IF(U317="sníž. přenesená",N317,0)</f>
        <v>0</v>
      </c>
      <c r="BI317" s="105">
        <f>IF(U317="nulová",N317,0)</f>
        <v>0</v>
      </c>
      <c r="BJ317" s="21" t="s">
        <v>79</v>
      </c>
      <c r="BK317" s="105">
        <f>ROUND(L317*K317,2)</f>
        <v>0</v>
      </c>
      <c r="BL317" s="21" t="s">
        <v>131</v>
      </c>
      <c r="BM317" s="21" t="s">
        <v>446</v>
      </c>
    </row>
    <row r="318" spans="2:65" s="1" customFormat="1" ht="38.25" customHeight="1">
      <c r="B318" s="123"/>
      <c r="C318" s="143" t="s">
        <v>447</v>
      </c>
      <c r="D318" s="143" t="s">
        <v>127</v>
      </c>
      <c r="E318" s="144" t="s">
        <v>448</v>
      </c>
      <c r="F318" s="245" t="s">
        <v>241</v>
      </c>
      <c r="G318" s="245"/>
      <c r="H318" s="245"/>
      <c r="I318" s="245"/>
      <c r="J318" s="145" t="s">
        <v>242</v>
      </c>
      <c r="K318" s="146">
        <v>2.0880000000000001</v>
      </c>
      <c r="L318" s="246">
        <v>0</v>
      </c>
      <c r="M318" s="246"/>
      <c r="N318" s="247">
        <f>ROUND(L318*K318,2)</f>
        <v>0</v>
      </c>
      <c r="O318" s="247"/>
      <c r="P318" s="247"/>
      <c r="Q318" s="247"/>
      <c r="R318" s="124"/>
      <c r="T318" s="147" t="s">
        <v>5</v>
      </c>
      <c r="U318" s="46" t="s">
        <v>36</v>
      </c>
      <c r="V318" s="38"/>
      <c r="W318" s="148">
        <f>V318*K318</f>
        <v>0</v>
      </c>
      <c r="X318" s="148">
        <v>0</v>
      </c>
      <c r="Y318" s="148">
        <f>X318*K318</f>
        <v>0</v>
      </c>
      <c r="Z318" s="148">
        <v>0</v>
      </c>
      <c r="AA318" s="149">
        <f>Z318*K318</f>
        <v>0</v>
      </c>
      <c r="AR318" s="21" t="s">
        <v>131</v>
      </c>
      <c r="AT318" s="21" t="s">
        <v>127</v>
      </c>
      <c r="AU318" s="21" t="s">
        <v>91</v>
      </c>
      <c r="AY318" s="21" t="s">
        <v>126</v>
      </c>
      <c r="BE318" s="105">
        <f>IF(U318="základní",N318,0)</f>
        <v>0</v>
      </c>
      <c r="BF318" s="105">
        <f>IF(U318="snížená",N318,0)</f>
        <v>0</v>
      </c>
      <c r="BG318" s="105">
        <f>IF(U318="zákl. přenesená",N318,0)</f>
        <v>0</v>
      </c>
      <c r="BH318" s="105">
        <f>IF(U318="sníž. přenesená",N318,0)</f>
        <v>0</v>
      </c>
      <c r="BI318" s="105">
        <f>IF(U318="nulová",N318,0)</f>
        <v>0</v>
      </c>
      <c r="BJ318" s="21" t="s">
        <v>79</v>
      </c>
      <c r="BK318" s="105">
        <f>ROUND(L318*K318,2)</f>
        <v>0</v>
      </c>
      <c r="BL318" s="21" t="s">
        <v>131</v>
      </c>
      <c r="BM318" s="21" t="s">
        <v>449</v>
      </c>
    </row>
    <row r="319" spans="2:65" s="9" customFormat="1" ht="29.85" customHeight="1">
      <c r="B319" s="132"/>
      <c r="C319" s="133"/>
      <c r="D319" s="142" t="s">
        <v>110</v>
      </c>
      <c r="E319" s="142"/>
      <c r="F319" s="142"/>
      <c r="G319" s="142"/>
      <c r="H319" s="142"/>
      <c r="I319" s="142"/>
      <c r="J319" s="142"/>
      <c r="K319" s="142"/>
      <c r="L319" s="142"/>
      <c r="M319" s="142"/>
      <c r="N319" s="254">
        <f>BK319</f>
        <v>0</v>
      </c>
      <c r="O319" s="255"/>
      <c r="P319" s="255"/>
      <c r="Q319" s="255"/>
      <c r="R319" s="135"/>
      <c r="T319" s="136"/>
      <c r="U319" s="133"/>
      <c r="V319" s="133"/>
      <c r="W319" s="137">
        <f>W320</f>
        <v>0</v>
      </c>
      <c r="X319" s="133"/>
      <c r="Y319" s="137">
        <f>Y320</f>
        <v>0</v>
      </c>
      <c r="Z319" s="133"/>
      <c r="AA319" s="138">
        <f>AA320</f>
        <v>0</v>
      </c>
      <c r="AR319" s="139" t="s">
        <v>79</v>
      </c>
      <c r="AT319" s="140" t="s">
        <v>70</v>
      </c>
      <c r="AU319" s="140" t="s">
        <v>79</v>
      </c>
      <c r="AY319" s="139" t="s">
        <v>126</v>
      </c>
      <c r="BK319" s="141">
        <f>BK320</f>
        <v>0</v>
      </c>
    </row>
    <row r="320" spans="2:65" s="1" customFormat="1" ht="25.5" customHeight="1">
      <c r="B320" s="123"/>
      <c r="C320" s="143" t="s">
        <v>450</v>
      </c>
      <c r="D320" s="143" t="s">
        <v>127</v>
      </c>
      <c r="E320" s="144" t="s">
        <v>451</v>
      </c>
      <c r="F320" s="245" t="s">
        <v>452</v>
      </c>
      <c r="G320" s="245"/>
      <c r="H320" s="245"/>
      <c r="I320" s="245"/>
      <c r="J320" s="145" t="s">
        <v>242</v>
      </c>
      <c r="K320" s="146">
        <v>149.524</v>
      </c>
      <c r="L320" s="246">
        <v>0</v>
      </c>
      <c r="M320" s="246"/>
      <c r="N320" s="247">
        <f>ROUND(L320*K320,2)</f>
        <v>0</v>
      </c>
      <c r="O320" s="247"/>
      <c r="P320" s="247"/>
      <c r="Q320" s="247"/>
      <c r="R320" s="124"/>
      <c r="T320" s="147" t="s">
        <v>5</v>
      </c>
      <c r="U320" s="46" t="s">
        <v>36</v>
      </c>
      <c r="V320" s="38"/>
      <c r="W320" s="148">
        <f>V320*K320</f>
        <v>0</v>
      </c>
      <c r="X320" s="148">
        <v>0</v>
      </c>
      <c r="Y320" s="148">
        <f>X320*K320</f>
        <v>0</v>
      </c>
      <c r="Z320" s="148">
        <v>0</v>
      </c>
      <c r="AA320" s="149">
        <f>Z320*K320</f>
        <v>0</v>
      </c>
      <c r="AR320" s="21" t="s">
        <v>131</v>
      </c>
      <c r="AT320" s="21" t="s">
        <v>127</v>
      </c>
      <c r="AU320" s="21" t="s">
        <v>91</v>
      </c>
      <c r="AY320" s="21" t="s">
        <v>126</v>
      </c>
      <c r="BE320" s="105">
        <f>IF(U320="základní",N320,0)</f>
        <v>0</v>
      </c>
      <c r="BF320" s="105">
        <f>IF(U320="snížená",N320,0)</f>
        <v>0</v>
      </c>
      <c r="BG320" s="105">
        <f>IF(U320="zákl. přenesená",N320,0)</f>
        <v>0</v>
      </c>
      <c r="BH320" s="105">
        <f>IF(U320="sníž. přenesená",N320,0)</f>
        <v>0</v>
      </c>
      <c r="BI320" s="105">
        <f>IF(U320="nulová",N320,0)</f>
        <v>0</v>
      </c>
      <c r="BJ320" s="21" t="s">
        <v>79</v>
      </c>
      <c r="BK320" s="105">
        <f>ROUND(L320*K320,2)</f>
        <v>0</v>
      </c>
      <c r="BL320" s="21" t="s">
        <v>131</v>
      </c>
      <c r="BM320" s="21" t="s">
        <v>453</v>
      </c>
    </row>
    <row r="321" spans="2:63" s="1" customFormat="1" ht="5.25" customHeight="1">
      <c r="B321" s="37"/>
      <c r="C321" s="38"/>
      <c r="D321" s="134"/>
      <c r="E321" s="38"/>
      <c r="F321" s="38"/>
      <c r="G321" s="38"/>
      <c r="H321" s="38"/>
      <c r="I321" s="38"/>
      <c r="J321" s="38"/>
      <c r="K321" s="38"/>
      <c r="L321" s="38"/>
      <c r="M321" s="38"/>
      <c r="N321" s="242"/>
      <c r="O321" s="243"/>
      <c r="P321" s="243"/>
      <c r="Q321" s="243"/>
      <c r="R321" s="39"/>
      <c r="T321" s="178"/>
      <c r="U321" s="58"/>
      <c r="V321" s="58"/>
      <c r="W321" s="58"/>
      <c r="X321" s="58"/>
      <c r="Y321" s="58"/>
      <c r="Z321" s="58"/>
      <c r="AA321" s="60"/>
      <c r="AT321" s="21" t="s">
        <v>70</v>
      </c>
      <c r="AU321" s="21" t="s">
        <v>71</v>
      </c>
      <c r="AY321" s="21" t="s">
        <v>454</v>
      </c>
      <c r="BK321" s="105">
        <v>0</v>
      </c>
    </row>
    <row r="322" spans="2:63" s="1" customFormat="1" ht="6.95" customHeight="1">
      <c r="B322" s="61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3"/>
    </row>
  </sheetData>
  <mergeCells count="38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L101:Q101"/>
    <mergeCell ref="C107:Q107"/>
    <mergeCell ref="F109:P109"/>
    <mergeCell ref="F110:P110"/>
    <mergeCell ref="M112:P112"/>
    <mergeCell ref="M114:Q114"/>
    <mergeCell ref="N98:Q9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M115:Q115"/>
    <mergeCell ref="F117:I117"/>
    <mergeCell ref="L117:M117"/>
    <mergeCell ref="N117:Q117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L124:M124"/>
    <mergeCell ref="N124:Q124"/>
    <mergeCell ref="F125:I125"/>
    <mergeCell ref="F126:I126"/>
    <mergeCell ref="F127:I127"/>
    <mergeCell ref="F128:I128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F167:I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L171:M171"/>
    <mergeCell ref="N171:Q171"/>
    <mergeCell ref="F172:I172"/>
    <mergeCell ref="F173:I173"/>
    <mergeCell ref="F174:I174"/>
    <mergeCell ref="L174:M174"/>
    <mergeCell ref="N174:Q174"/>
    <mergeCell ref="F175:I175"/>
    <mergeCell ref="L175:M175"/>
    <mergeCell ref="N175:Q175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F199:I199"/>
    <mergeCell ref="L199:M199"/>
    <mergeCell ref="N199:Q199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F207:I207"/>
    <mergeCell ref="L207:M207"/>
    <mergeCell ref="N207:Q207"/>
    <mergeCell ref="F208:I208"/>
    <mergeCell ref="F209:I209"/>
    <mergeCell ref="F210:I210"/>
    <mergeCell ref="F211:I211"/>
    <mergeCell ref="F212:I212"/>
    <mergeCell ref="F213:I213"/>
    <mergeCell ref="F214:I214"/>
    <mergeCell ref="F215:I215"/>
    <mergeCell ref="F216:I216"/>
    <mergeCell ref="L216:M216"/>
    <mergeCell ref="N216:Q216"/>
    <mergeCell ref="F217:I217"/>
    <mergeCell ref="F218:I218"/>
    <mergeCell ref="F219:I219"/>
    <mergeCell ref="F220:I220"/>
    <mergeCell ref="F221:I221"/>
    <mergeCell ref="F222:I222"/>
    <mergeCell ref="F223:I223"/>
    <mergeCell ref="L223:M223"/>
    <mergeCell ref="N223:Q223"/>
    <mergeCell ref="F224:I224"/>
    <mergeCell ref="F225:I225"/>
    <mergeCell ref="L225:M225"/>
    <mergeCell ref="N225:Q225"/>
    <mergeCell ref="F226:I226"/>
    <mergeCell ref="F227:I227"/>
    <mergeCell ref="F228:I228"/>
    <mergeCell ref="F229:I229"/>
    <mergeCell ref="F230:I230"/>
    <mergeCell ref="F231:I231"/>
    <mergeCell ref="F232:I232"/>
    <mergeCell ref="F233:I233"/>
    <mergeCell ref="L233:M233"/>
    <mergeCell ref="N233:Q233"/>
    <mergeCell ref="F234:I234"/>
    <mergeCell ref="L234:M234"/>
    <mergeCell ref="N234:Q234"/>
    <mergeCell ref="F236:I236"/>
    <mergeCell ref="L236:M236"/>
    <mergeCell ref="N236:Q236"/>
    <mergeCell ref="F237:I237"/>
    <mergeCell ref="F238:I238"/>
    <mergeCell ref="F240:I240"/>
    <mergeCell ref="L240:M240"/>
    <mergeCell ref="N240:Q240"/>
    <mergeCell ref="F241:I241"/>
    <mergeCell ref="F242:I242"/>
    <mergeCell ref="L242:M242"/>
    <mergeCell ref="N242:Q242"/>
    <mergeCell ref="F243:I243"/>
    <mergeCell ref="F244:I244"/>
    <mergeCell ref="L244:M244"/>
    <mergeCell ref="N244:Q244"/>
    <mergeCell ref="F245:I245"/>
    <mergeCell ref="F247:I247"/>
    <mergeCell ref="L247:M247"/>
    <mergeCell ref="N247:Q247"/>
    <mergeCell ref="F248:I248"/>
    <mergeCell ref="F249:I249"/>
    <mergeCell ref="F250:I250"/>
    <mergeCell ref="F251:I251"/>
    <mergeCell ref="F252:I252"/>
    <mergeCell ref="F253:I253"/>
    <mergeCell ref="F254:I254"/>
    <mergeCell ref="F255:I255"/>
    <mergeCell ref="L255:M255"/>
    <mergeCell ref="N255:Q255"/>
    <mergeCell ref="F256:I256"/>
    <mergeCell ref="F257:I257"/>
    <mergeCell ref="F258:I258"/>
    <mergeCell ref="L258:M258"/>
    <mergeCell ref="N258:Q258"/>
    <mergeCell ref="F259:I259"/>
    <mergeCell ref="F260:I260"/>
    <mergeCell ref="F261:I261"/>
    <mergeCell ref="L261:M261"/>
    <mergeCell ref="N261:Q261"/>
    <mergeCell ref="F262:I262"/>
    <mergeCell ref="F263:I263"/>
    <mergeCell ref="F264:I264"/>
    <mergeCell ref="F265:I265"/>
    <mergeCell ref="F266:I266"/>
    <mergeCell ref="F267:I267"/>
    <mergeCell ref="L267:M267"/>
    <mergeCell ref="N267:Q267"/>
    <mergeCell ref="F268:I268"/>
    <mergeCell ref="F269:I269"/>
    <mergeCell ref="F271:I271"/>
    <mergeCell ref="L271:M271"/>
    <mergeCell ref="N271:Q271"/>
    <mergeCell ref="F272:I272"/>
    <mergeCell ref="F273:I273"/>
    <mergeCell ref="F274:I274"/>
    <mergeCell ref="F275:I275"/>
    <mergeCell ref="F276:I276"/>
    <mergeCell ref="F277:I277"/>
    <mergeCell ref="L277:M277"/>
    <mergeCell ref="N277:Q277"/>
    <mergeCell ref="F278:I278"/>
    <mergeCell ref="F279:I279"/>
    <mergeCell ref="F280:I280"/>
    <mergeCell ref="L280:M280"/>
    <mergeCell ref="N280:Q280"/>
    <mergeCell ref="F281:I281"/>
    <mergeCell ref="F282:I282"/>
    <mergeCell ref="F283:I283"/>
    <mergeCell ref="L283:M283"/>
    <mergeCell ref="N283:Q283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F294:I294"/>
    <mergeCell ref="L294:M294"/>
    <mergeCell ref="N294:Q294"/>
    <mergeCell ref="F295:I295"/>
    <mergeCell ref="F296:I296"/>
    <mergeCell ref="L296:M296"/>
    <mergeCell ref="N296:Q296"/>
    <mergeCell ref="F297:I297"/>
    <mergeCell ref="F298:I298"/>
    <mergeCell ref="L298:M298"/>
    <mergeCell ref="N298:Q298"/>
    <mergeCell ref="F299:I299"/>
    <mergeCell ref="F300:I300"/>
    <mergeCell ref="L300:M300"/>
    <mergeCell ref="N300:Q300"/>
    <mergeCell ref="F301:I301"/>
    <mergeCell ref="F302:I302"/>
    <mergeCell ref="L302:M302"/>
    <mergeCell ref="N302:Q302"/>
    <mergeCell ref="F303:I303"/>
    <mergeCell ref="F304:I304"/>
    <mergeCell ref="L304:M304"/>
    <mergeCell ref="N304:Q304"/>
    <mergeCell ref="F305:I305"/>
    <mergeCell ref="F306:I306"/>
    <mergeCell ref="L306:M306"/>
    <mergeCell ref="N306:Q306"/>
    <mergeCell ref="F308:I308"/>
    <mergeCell ref="L308:M308"/>
    <mergeCell ref="N308:Q308"/>
    <mergeCell ref="L316:M316"/>
    <mergeCell ref="N316:Q316"/>
    <mergeCell ref="F317:I317"/>
    <mergeCell ref="L317:M317"/>
    <mergeCell ref="N317:Q317"/>
    <mergeCell ref="F309:I309"/>
    <mergeCell ref="F310:I310"/>
    <mergeCell ref="F311:I311"/>
    <mergeCell ref="L311:M311"/>
    <mergeCell ref="N311:Q311"/>
    <mergeCell ref="F312:I312"/>
    <mergeCell ref="L312:M312"/>
    <mergeCell ref="N312:Q312"/>
    <mergeCell ref="F313:I313"/>
    <mergeCell ref="N321:Q321"/>
    <mergeCell ref="H1:K1"/>
    <mergeCell ref="S2:AC2"/>
    <mergeCell ref="F318:I318"/>
    <mergeCell ref="L318:M318"/>
    <mergeCell ref="N318:Q318"/>
    <mergeCell ref="F320:I320"/>
    <mergeCell ref="L320:M320"/>
    <mergeCell ref="N320:Q320"/>
    <mergeCell ref="N118:Q118"/>
    <mergeCell ref="N119:Q119"/>
    <mergeCell ref="N120:Q120"/>
    <mergeCell ref="N235:Q235"/>
    <mergeCell ref="N239:Q239"/>
    <mergeCell ref="N246:Q246"/>
    <mergeCell ref="N270:Q270"/>
    <mergeCell ref="N284:Q284"/>
    <mergeCell ref="N307:Q307"/>
    <mergeCell ref="N314:Q314"/>
    <mergeCell ref="N319:Q319"/>
    <mergeCell ref="F315:I315"/>
    <mergeCell ref="L315:M315"/>
    <mergeCell ref="N315:Q315"/>
    <mergeCell ref="F316:I316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24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79"/>
  <sheetViews>
    <sheetView topLeftCell="A7" zoomScale="118" zoomScaleNormal="118" workbookViewId="0">
      <selection activeCell="H30" sqref="H30"/>
    </sheetView>
  </sheetViews>
  <sheetFormatPr defaultRowHeight="12.75"/>
  <cols>
    <col min="1" max="1" width="9" style="180" customWidth="1"/>
    <col min="2" max="4" width="9.33203125" style="180"/>
    <col min="5" max="5" width="18.5" style="180" customWidth="1"/>
    <col min="6" max="6" width="10.1640625" style="181" customWidth="1"/>
    <col min="7" max="7" width="18.1640625" style="180" customWidth="1"/>
    <col min="8" max="8" width="11.1640625" style="180" customWidth="1"/>
    <col min="9" max="9" width="15.5" style="181" customWidth="1"/>
    <col min="10" max="10" width="11" style="181" bestFit="1" customWidth="1"/>
    <col min="11" max="11" width="15.5" style="181" customWidth="1"/>
    <col min="12" max="256" width="9.33203125" style="180"/>
    <col min="257" max="257" width="9" style="180" customWidth="1"/>
    <col min="258" max="260" width="9.33203125" style="180"/>
    <col min="261" max="261" width="18.5" style="180" customWidth="1"/>
    <col min="262" max="262" width="10.1640625" style="180" customWidth="1"/>
    <col min="263" max="263" width="18.1640625" style="180" customWidth="1"/>
    <col min="264" max="264" width="11.1640625" style="180" customWidth="1"/>
    <col min="265" max="265" width="15.5" style="180" customWidth="1"/>
    <col min="266" max="266" width="11" style="180" bestFit="1" customWidth="1"/>
    <col min="267" max="267" width="15.5" style="180" customWidth="1"/>
    <col min="268" max="512" width="9.33203125" style="180"/>
    <col min="513" max="513" width="9" style="180" customWidth="1"/>
    <col min="514" max="516" width="9.33203125" style="180"/>
    <col min="517" max="517" width="18.5" style="180" customWidth="1"/>
    <col min="518" max="518" width="10.1640625" style="180" customWidth="1"/>
    <col min="519" max="519" width="18.1640625" style="180" customWidth="1"/>
    <col min="520" max="520" width="11.1640625" style="180" customWidth="1"/>
    <col min="521" max="521" width="15.5" style="180" customWidth="1"/>
    <col min="522" max="522" width="11" style="180" bestFit="1" customWidth="1"/>
    <col min="523" max="523" width="15.5" style="180" customWidth="1"/>
    <col min="524" max="768" width="9.33203125" style="180"/>
    <col min="769" max="769" width="9" style="180" customWidth="1"/>
    <col min="770" max="772" width="9.33203125" style="180"/>
    <col min="773" max="773" width="18.5" style="180" customWidth="1"/>
    <col min="774" max="774" width="10.1640625" style="180" customWidth="1"/>
    <col min="775" max="775" width="18.1640625" style="180" customWidth="1"/>
    <col min="776" max="776" width="11.1640625" style="180" customWidth="1"/>
    <col min="777" max="777" width="15.5" style="180" customWidth="1"/>
    <col min="778" max="778" width="11" style="180" bestFit="1" customWidth="1"/>
    <col min="779" max="779" width="15.5" style="180" customWidth="1"/>
    <col min="780" max="1024" width="9.33203125" style="180"/>
    <col min="1025" max="1025" width="9" style="180" customWidth="1"/>
    <col min="1026" max="1028" width="9.33203125" style="180"/>
    <col min="1029" max="1029" width="18.5" style="180" customWidth="1"/>
    <col min="1030" max="1030" width="10.1640625" style="180" customWidth="1"/>
    <col min="1031" max="1031" width="18.1640625" style="180" customWidth="1"/>
    <col min="1032" max="1032" width="11.1640625" style="180" customWidth="1"/>
    <col min="1033" max="1033" width="15.5" style="180" customWidth="1"/>
    <col min="1034" max="1034" width="11" style="180" bestFit="1" customWidth="1"/>
    <col min="1035" max="1035" width="15.5" style="180" customWidth="1"/>
    <col min="1036" max="1280" width="9.33203125" style="180"/>
    <col min="1281" max="1281" width="9" style="180" customWidth="1"/>
    <col min="1282" max="1284" width="9.33203125" style="180"/>
    <col min="1285" max="1285" width="18.5" style="180" customWidth="1"/>
    <col min="1286" max="1286" width="10.1640625" style="180" customWidth="1"/>
    <col min="1287" max="1287" width="18.1640625" style="180" customWidth="1"/>
    <col min="1288" max="1288" width="11.1640625" style="180" customWidth="1"/>
    <col min="1289" max="1289" width="15.5" style="180" customWidth="1"/>
    <col min="1290" max="1290" width="11" style="180" bestFit="1" customWidth="1"/>
    <col min="1291" max="1291" width="15.5" style="180" customWidth="1"/>
    <col min="1292" max="1536" width="9.33203125" style="180"/>
    <col min="1537" max="1537" width="9" style="180" customWidth="1"/>
    <col min="1538" max="1540" width="9.33203125" style="180"/>
    <col min="1541" max="1541" width="18.5" style="180" customWidth="1"/>
    <col min="1542" max="1542" width="10.1640625" style="180" customWidth="1"/>
    <col min="1543" max="1543" width="18.1640625" style="180" customWidth="1"/>
    <col min="1544" max="1544" width="11.1640625" style="180" customWidth="1"/>
    <col min="1545" max="1545" width="15.5" style="180" customWidth="1"/>
    <col min="1546" max="1546" width="11" style="180" bestFit="1" customWidth="1"/>
    <col min="1547" max="1547" width="15.5" style="180" customWidth="1"/>
    <col min="1548" max="1792" width="9.33203125" style="180"/>
    <col min="1793" max="1793" width="9" style="180" customWidth="1"/>
    <col min="1794" max="1796" width="9.33203125" style="180"/>
    <col min="1797" max="1797" width="18.5" style="180" customWidth="1"/>
    <col min="1798" max="1798" width="10.1640625" style="180" customWidth="1"/>
    <col min="1799" max="1799" width="18.1640625" style="180" customWidth="1"/>
    <col min="1800" max="1800" width="11.1640625" style="180" customWidth="1"/>
    <col min="1801" max="1801" width="15.5" style="180" customWidth="1"/>
    <col min="1802" max="1802" width="11" style="180" bestFit="1" customWidth="1"/>
    <col min="1803" max="1803" width="15.5" style="180" customWidth="1"/>
    <col min="1804" max="2048" width="9.33203125" style="180"/>
    <col min="2049" max="2049" width="9" style="180" customWidth="1"/>
    <col min="2050" max="2052" width="9.33203125" style="180"/>
    <col min="2053" max="2053" width="18.5" style="180" customWidth="1"/>
    <col min="2054" max="2054" width="10.1640625" style="180" customWidth="1"/>
    <col min="2055" max="2055" width="18.1640625" style="180" customWidth="1"/>
    <col min="2056" max="2056" width="11.1640625" style="180" customWidth="1"/>
    <col min="2057" max="2057" width="15.5" style="180" customWidth="1"/>
    <col min="2058" max="2058" width="11" style="180" bestFit="1" customWidth="1"/>
    <col min="2059" max="2059" width="15.5" style="180" customWidth="1"/>
    <col min="2060" max="2304" width="9.33203125" style="180"/>
    <col min="2305" max="2305" width="9" style="180" customWidth="1"/>
    <col min="2306" max="2308" width="9.33203125" style="180"/>
    <col min="2309" max="2309" width="18.5" style="180" customWidth="1"/>
    <col min="2310" max="2310" width="10.1640625" style="180" customWidth="1"/>
    <col min="2311" max="2311" width="18.1640625" style="180" customWidth="1"/>
    <col min="2312" max="2312" width="11.1640625" style="180" customWidth="1"/>
    <col min="2313" max="2313" width="15.5" style="180" customWidth="1"/>
    <col min="2314" max="2314" width="11" style="180" bestFit="1" customWidth="1"/>
    <col min="2315" max="2315" width="15.5" style="180" customWidth="1"/>
    <col min="2316" max="2560" width="9.33203125" style="180"/>
    <col min="2561" max="2561" width="9" style="180" customWidth="1"/>
    <col min="2562" max="2564" width="9.33203125" style="180"/>
    <col min="2565" max="2565" width="18.5" style="180" customWidth="1"/>
    <col min="2566" max="2566" width="10.1640625" style="180" customWidth="1"/>
    <col min="2567" max="2567" width="18.1640625" style="180" customWidth="1"/>
    <col min="2568" max="2568" width="11.1640625" style="180" customWidth="1"/>
    <col min="2569" max="2569" width="15.5" style="180" customWidth="1"/>
    <col min="2570" max="2570" width="11" style="180" bestFit="1" customWidth="1"/>
    <col min="2571" max="2571" width="15.5" style="180" customWidth="1"/>
    <col min="2572" max="2816" width="9.33203125" style="180"/>
    <col min="2817" max="2817" width="9" style="180" customWidth="1"/>
    <col min="2818" max="2820" width="9.33203125" style="180"/>
    <col min="2821" max="2821" width="18.5" style="180" customWidth="1"/>
    <col min="2822" max="2822" width="10.1640625" style="180" customWidth="1"/>
    <col min="2823" max="2823" width="18.1640625" style="180" customWidth="1"/>
    <col min="2824" max="2824" width="11.1640625" style="180" customWidth="1"/>
    <col min="2825" max="2825" width="15.5" style="180" customWidth="1"/>
    <col min="2826" max="2826" width="11" style="180" bestFit="1" customWidth="1"/>
    <col min="2827" max="2827" width="15.5" style="180" customWidth="1"/>
    <col min="2828" max="3072" width="9.33203125" style="180"/>
    <col min="3073" max="3073" width="9" style="180" customWidth="1"/>
    <col min="3074" max="3076" width="9.33203125" style="180"/>
    <col min="3077" max="3077" width="18.5" style="180" customWidth="1"/>
    <col min="3078" max="3078" width="10.1640625" style="180" customWidth="1"/>
    <col min="3079" max="3079" width="18.1640625" style="180" customWidth="1"/>
    <col min="3080" max="3080" width="11.1640625" style="180" customWidth="1"/>
    <col min="3081" max="3081" width="15.5" style="180" customWidth="1"/>
    <col min="3082" max="3082" width="11" style="180" bestFit="1" customWidth="1"/>
    <col min="3083" max="3083" width="15.5" style="180" customWidth="1"/>
    <col min="3084" max="3328" width="9.33203125" style="180"/>
    <col min="3329" max="3329" width="9" style="180" customWidth="1"/>
    <col min="3330" max="3332" width="9.33203125" style="180"/>
    <col min="3333" max="3333" width="18.5" style="180" customWidth="1"/>
    <col min="3334" max="3334" width="10.1640625" style="180" customWidth="1"/>
    <col min="3335" max="3335" width="18.1640625" style="180" customWidth="1"/>
    <col min="3336" max="3336" width="11.1640625" style="180" customWidth="1"/>
    <col min="3337" max="3337" width="15.5" style="180" customWidth="1"/>
    <col min="3338" max="3338" width="11" style="180" bestFit="1" customWidth="1"/>
    <col min="3339" max="3339" width="15.5" style="180" customWidth="1"/>
    <col min="3340" max="3584" width="9.33203125" style="180"/>
    <col min="3585" max="3585" width="9" style="180" customWidth="1"/>
    <col min="3586" max="3588" width="9.33203125" style="180"/>
    <col min="3589" max="3589" width="18.5" style="180" customWidth="1"/>
    <col min="3590" max="3590" width="10.1640625" style="180" customWidth="1"/>
    <col min="3591" max="3591" width="18.1640625" style="180" customWidth="1"/>
    <col min="3592" max="3592" width="11.1640625" style="180" customWidth="1"/>
    <col min="3593" max="3593" width="15.5" style="180" customWidth="1"/>
    <col min="3594" max="3594" width="11" style="180" bestFit="1" customWidth="1"/>
    <col min="3595" max="3595" width="15.5" style="180" customWidth="1"/>
    <col min="3596" max="3840" width="9.33203125" style="180"/>
    <col min="3841" max="3841" width="9" style="180" customWidth="1"/>
    <col min="3842" max="3844" width="9.33203125" style="180"/>
    <col min="3845" max="3845" width="18.5" style="180" customWidth="1"/>
    <col min="3846" max="3846" width="10.1640625" style="180" customWidth="1"/>
    <col min="3847" max="3847" width="18.1640625" style="180" customWidth="1"/>
    <col min="3848" max="3848" width="11.1640625" style="180" customWidth="1"/>
    <col min="3849" max="3849" width="15.5" style="180" customWidth="1"/>
    <col min="3850" max="3850" width="11" style="180" bestFit="1" customWidth="1"/>
    <col min="3851" max="3851" width="15.5" style="180" customWidth="1"/>
    <col min="3852" max="4096" width="9.33203125" style="180"/>
    <col min="4097" max="4097" width="9" style="180" customWidth="1"/>
    <col min="4098" max="4100" width="9.33203125" style="180"/>
    <col min="4101" max="4101" width="18.5" style="180" customWidth="1"/>
    <col min="4102" max="4102" width="10.1640625" style="180" customWidth="1"/>
    <col min="4103" max="4103" width="18.1640625" style="180" customWidth="1"/>
    <col min="4104" max="4104" width="11.1640625" style="180" customWidth="1"/>
    <col min="4105" max="4105" width="15.5" style="180" customWidth="1"/>
    <col min="4106" max="4106" width="11" style="180" bestFit="1" customWidth="1"/>
    <col min="4107" max="4107" width="15.5" style="180" customWidth="1"/>
    <col min="4108" max="4352" width="9.33203125" style="180"/>
    <col min="4353" max="4353" width="9" style="180" customWidth="1"/>
    <col min="4354" max="4356" width="9.33203125" style="180"/>
    <col min="4357" max="4357" width="18.5" style="180" customWidth="1"/>
    <col min="4358" max="4358" width="10.1640625" style="180" customWidth="1"/>
    <col min="4359" max="4359" width="18.1640625" style="180" customWidth="1"/>
    <col min="4360" max="4360" width="11.1640625" style="180" customWidth="1"/>
    <col min="4361" max="4361" width="15.5" style="180" customWidth="1"/>
    <col min="4362" max="4362" width="11" style="180" bestFit="1" customWidth="1"/>
    <col min="4363" max="4363" width="15.5" style="180" customWidth="1"/>
    <col min="4364" max="4608" width="9.33203125" style="180"/>
    <col min="4609" max="4609" width="9" style="180" customWidth="1"/>
    <col min="4610" max="4612" width="9.33203125" style="180"/>
    <col min="4613" max="4613" width="18.5" style="180" customWidth="1"/>
    <col min="4614" max="4614" width="10.1640625" style="180" customWidth="1"/>
    <col min="4615" max="4615" width="18.1640625" style="180" customWidth="1"/>
    <col min="4616" max="4616" width="11.1640625" style="180" customWidth="1"/>
    <col min="4617" max="4617" width="15.5" style="180" customWidth="1"/>
    <col min="4618" max="4618" width="11" style="180" bestFit="1" customWidth="1"/>
    <col min="4619" max="4619" width="15.5" style="180" customWidth="1"/>
    <col min="4620" max="4864" width="9.33203125" style="180"/>
    <col min="4865" max="4865" width="9" style="180" customWidth="1"/>
    <col min="4866" max="4868" width="9.33203125" style="180"/>
    <col min="4869" max="4869" width="18.5" style="180" customWidth="1"/>
    <col min="4870" max="4870" width="10.1640625" style="180" customWidth="1"/>
    <col min="4871" max="4871" width="18.1640625" style="180" customWidth="1"/>
    <col min="4872" max="4872" width="11.1640625" style="180" customWidth="1"/>
    <col min="4873" max="4873" width="15.5" style="180" customWidth="1"/>
    <col min="4874" max="4874" width="11" style="180" bestFit="1" customWidth="1"/>
    <col min="4875" max="4875" width="15.5" style="180" customWidth="1"/>
    <col min="4876" max="5120" width="9.33203125" style="180"/>
    <col min="5121" max="5121" width="9" style="180" customWidth="1"/>
    <col min="5122" max="5124" width="9.33203125" style="180"/>
    <col min="5125" max="5125" width="18.5" style="180" customWidth="1"/>
    <col min="5126" max="5126" width="10.1640625" style="180" customWidth="1"/>
    <col min="5127" max="5127" width="18.1640625" style="180" customWidth="1"/>
    <col min="5128" max="5128" width="11.1640625" style="180" customWidth="1"/>
    <col min="5129" max="5129" width="15.5" style="180" customWidth="1"/>
    <col min="5130" max="5130" width="11" style="180" bestFit="1" customWidth="1"/>
    <col min="5131" max="5131" width="15.5" style="180" customWidth="1"/>
    <col min="5132" max="5376" width="9.33203125" style="180"/>
    <col min="5377" max="5377" width="9" style="180" customWidth="1"/>
    <col min="5378" max="5380" width="9.33203125" style="180"/>
    <col min="5381" max="5381" width="18.5" style="180" customWidth="1"/>
    <col min="5382" max="5382" width="10.1640625" style="180" customWidth="1"/>
    <col min="5383" max="5383" width="18.1640625" style="180" customWidth="1"/>
    <col min="5384" max="5384" width="11.1640625" style="180" customWidth="1"/>
    <col min="5385" max="5385" width="15.5" style="180" customWidth="1"/>
    <col min="5386" max="5386" width="11" style="180" bestFit="1" customWidth="1"/>
    <col min="5387" max="5387" width="15.5" style="180" customWidth="1"/>
    <col min="5388" max="5632" width="9.33203125" style="180"/>
    <col min="5633" max="5633" width="9" style="180" customWidth="1"/>
    <col min="5634" max="5636" width="9.33203125" style="180"/>
    <col min="5637" max="5637" width="18.5" style="180" customWidth="1"/>
    <col min="5638" max="5638" width="10.1640625" style="180" customWidth="1"/>
    <col min="5639" max="5639" width="18.1640625" style="180" customWidth="1"/>
    <col min="5640" max="5640" width="11.1640625" style="180" customWidth="1"/>
    <col min="5641" max="5641" width="15.5" style="180" customWidth="1"/>
    <col min="5642" max="5642" width="11" style="180" bestFit="1" customWidth="1"/>
    <col min="5643" max="5643" width="15.5" style="180" customWidth="1"/>
    <col min="5644" max="5888" width="9.33203125" style="180"/>
    <col min="5889" max="5889" width="9" style="180" customWidth="1"/>
    <col min="5890" max="5892" width="9.33203125" style="180"/>
    <col min="5893" max="5893" width="18.5" style="180" customWidth="1"/>
    <col min="5894" max="5894" width="10.1640625" style="180" customWidth="1"/>
    <col min="5895" max="5895" width="18.1640625" style="180" customWidth="1"/>
    <col min="5896" max="5896" width="11.1640625" style="180" customWidth="1"/>
    <col min="5897" max="5897" width="15.5" style="180" customWidth="1"/>
    <col min="5898" max="5898" width="11" style="180" bestFit="1" customWidth="1"/>
    <col min="5899" max="5899" width="15.5" style="180" customWidth="1"/>
    <col min="5900" max="6144" width="9.33203125" style="180"/>
    <col min="6145" max="6145" width="9" style="180" customWidth="1"/>
    <col min="6146" max="6148" width="9.33203125" style="180"/>
    <col min="6149" max="6149" width="18.5" style="180" customWidth="1"/>
    <col min="6150" max="6150" width="10.1640625" style="180" customWidth="1"/>
    <col min="6151" max="6151" width="18.1640625" style="180" customWidth="1"/>
    <col min="6152" max="6152" width="11.1640625" style="180" customWidth="1"/>
    <col min="6153" max="6153" width="15.5" style="180" customWidth="1"/>
    <col min="6154" max="6154" width="11" style="180" bestFit="1" customWidth="1"/>
    <col min="6155" max="6155" width="15.5" style="180" customWidth="1"/>
    <col min="6156" max="6400" width="9.33203125" style="180"/>
    <col min="6401" max="6401" width="9" style="180" customWidth="1"/>
    <col min="6402" max="6404" width="9.33203125" style="180"/>
    <col min="6405" max="6405" width="18.5" style="180" customWidth="1"/>
    <col min="6406" max="6406" width="10.1640625" style="180" customWidth="1"/>
    <col min="6407" max="6407" width="18.1640625" style="180" customWidth="1"/>
    <col min="6408" max="6408" width="11.1640625" style="180" customWidth="1"/>
    <col min="6409" max="6409" width="15.5" style="180" customWidth="1"/>
    <col min="6410" max="6410" width="11" style="180" bestFit="1" customWidth="1"/>
    <col min="6411" max="6411" width="15.5" style="180" customWidth="1"/>
    <col min="6412" max="6656" width="9.33203125" style="180"/>
    <col min="6657" max="6657" width="9" style="180" customWidth="1"/>
    <col min="6658" max="6660" width="9.33203125" style="180"/>
    <col min="6661" max="6661" width="18.5" style="180" customWidth="1"/>
    <col min="6662" max="6662" width="10.1640625" style="180" customWidth="1"/>
    <col min="6663" max="6663" width="18.1640625" style="180" customWidth="1"/>
    <col min="6664" max="6664" width="11.1640625" style="180" customWidth="1"/>
    <col min="6665" max="6665" width="15.5" style="180" customWidth="1"/>
    <col min="6666" max="6666" width="11" style="180" bestFit="1" customWidth="1"/>
    <col min="6667" max="6667" width="15.5" style="180" customWidth="1"/>
    <col min="6668" max="6912" width="9.33203125" style="180"/>
    <col min="6913" max="6913" width="9" style="180" customWidth="1"/>
    <col min="6914" max="6916" width="9.33203125" style="180"/>
    <col min="6917" max="6917" width="18.5" style="180" customWidth="1"/>
    <col min="6918" max="6918" width="10.1640625" style="180" customWidth="1"/>
    <col min="6919" max="6919" width="18.1640625" style="180" customWidth="1"/>
    <col min="6920" max="6920" width="11.1640625" style="180" customWidth="1"/>
    <col min="6921" max="6921" width="15.5" style="180" customWidth="1"/>
    <col min="6922" max="6922" width="11" style="180" bestFit="1" customWidth="1"/>
    <col min="6923" max="6923" width="15.5" style="180" customWidth="1"/>
    <col min="6924" max="7168" width="9.33203125" style="180"/>
    <col min="7169" max="7169" width="9" style="180" customWidth="1"/>
    <col min="7170" max="7172" width="9.33203125" style="180"/>
    <col min="7173" max="7173" width="18.5" style="180" customWidth="1"/>
    <col min="7174" max="7174" width="10.1640625" style="180" customWidth="1"/>
    <col min="7175" max="7175" width="18.1640625" style="180" customWidth="1"/>
    <col min="7176" max="7176" width="11.1640625" style="180" customWidth="1"/>
    <col min="7177" max="7177" width="15.5" style="180" customWidth="1"/>
    <col min="7178" max="7178" width="11" style="180" bestFit="1" customWidth="1"/>
    <col min="7179" max="7179" width="15.5" style="180" customWidth="1"/>
    <col min="7180" max="7424" width="9.33203125" style="180"/>
    <col min="7425" max="7425" width="9" style="180" customWidth="1"/>
    <col min="7426" max="7428" width="9.33203125" style="180"/>
    <col min="7429" max="7429" width="18.5" style="180" customWidth="1"/>
    <col min="7430" max="7430" width="10.1640625" style="180" customWidth="1"/>
    <col min="7431" max="7431" width="18.1640625" style="180" customWidth="1"/>
    <col min="7432" max="7432" width="11.1640625" style="180" customWidth="1"/>
    <col min="7433" max="7433" width="15.5" style="180" customWidth="1"/>
    <col min="7434" max="7434" width="11" style="180" bestFit="1" customWidth="1"/>
    <col min="7435" max="7435" width="15.5" style="180" customWidth="1"/>
    <col min="7436" max="7680" width="9.33203125" style="180"/>
    <col min="7681" max="7681" width="9" style="180" customWidth="1"/>
    <col min="7682" max="7684" width="9.33203125" style="180"/>
    <col min="7685" max="7685" width="18.5" style="180" customWidth="1"/>
    <col min="7686" max="7686" width="10.1640625" style="180" customWidth="1"/>
    <col min="7687" max="7687" width="18.1640625" style="180" customWidth="1"/>
    <col min="7688" max="7688" width="11.1640625" style="180" customWidth="1"/>
    <col min="7689" max="7689" width="15.5" style="180" customWidth="1"/>
    <col min="7690" max="7690" width="11" style="180" bestFit="1" customWidth="1"/>
    <col min="7691" max="7691" width="15.5" style="180" customWidth="1"/>
    <col min="7692" max="7936" width="9.33203125" style="180"/>
    <col min="7937" max="7937" width="9" style="180" customWidth="1"/>
    <col min="7938" max="7940" width="9.33203125" style="180"/>
    <col min="7941" max="7941" width="18.5" style="180" customWidth="1"/>
    <col min="7942" max="7942" width="10.1640625" style="180" customWidth="1"/>
    <col min="7943" max="7943" width="18.1640625" style="180" customWidth="1"/>
    <col min="7944" max="7944" width="11.1640625" style="180" customWidth="1"/>
    <col min="7945" max="7945" width="15.5" style="180" customWidth="1"/>
    <col min="7946" max="7946" width="11" style="180" bestFit="1" customWidth="1"/>
    <col min="7947" max="7947" width="15.5" style="180" customWidth="1"/>
    <col min="7948" max="8192" width="9.33203125" style="180"/>
    <col min="8193" max="8193" width="9" style="180" customWidth="1"/>
    <col min="8194" max="8196" width="9.33203125" style="180"/>
    <col min="8197" max="8197" width="18.5" style="180" customWidth="1"/>
    <col min="8198" max="8198" width="10.1640625" style="180" customWidth="1"/>
    <col min="8199" max="8199" width="18.1640625" style="180" customWidth="1"/>
    <col min="8200" max="8200" width="11.1640625" style="180" customWidth="1"/>
    <col min="8201" max="8201" width="15.5" style="180" customWidth="1"/>
    <col min="8202" max="8202" width="11" style="180" bestFit="1" customWidth="1"/>
    <col min="8203" max="8203" width="15.5" style="180" customWidth="1"/>
    <col min="8204" max="8448" width="9.33203125" style="180"/>
    <col min="8449" max="8449" width="9" style="180" customWidth="1"/>
    <col min="8450" max="8452" width="9.33203125" style="180"/>
    <col min="8453" max="8453" width="18.5" style="180" customWidth="1"/>
    <col min="8454" max="8454" width="10.1640625" style="180" customWidth="1"/>
    <col min="8455" max="8455" width="18.1640625" style="180" customWidth="1"/>
    <col min="8456" max="8456" width="11.1640625" style="180" customWidth="1"/>
    <col min="8457" max="8457" width="15.5" style="180" customWidth="1"/>
    <col min="8458" max="8458" width="11" style="180" bestFit="1" customWidth="1"/>
    <col min="8459" max="8459" width="15.5" style="180" customWidth="1"/>
    <col min="8460" max="8704" width="9.33203125" style="180"/>
    <col min="8705" max="8705" width="9" style="180" customWidth="1"/>
    <col min="8706" max="8708" width="9.33203125" style="180"/>
    <col min="8709" max="8709" width="18.5" style="180" customWidth="1"/>
    <col min="8710" max="8710" width="10.1640625" style="180" customWidth="1"/>
    <col min="8711" max="8711" width="18.1640625" style="180" customWidth="1"/>
    <col min="8712" max="8712" width="11.1640625" style="180" customWidth="1"/>
    <col min="8713" max="8713" width="15.5" style="180" customWidth="1"/>
    <col min="8714" max="8714" width="11" style="180" bestFit="1" customWidth="1"/>
    <col min="8715" max="8715" width="15.5" style="180" customWidth="1"/>
    <col min="8716" max="8960" width="9.33203125" style="180"/>
    <col min="8961" max="8961" width="9" style="180" customWidth="1"/>
    <col min="8962" max="8964" width="9.33203125" style="180"/>
    <col min="8965" max="8965" width="18.5" style="180" customWidth="1"/>
    <col min="8966" max="8966" width="10.1640625" style="180" customWidth="1"/>
    <col min="8967" max="8967" width="18.1640625" style="180" customWidth="1"/>
    <col min="8968" max="8968" width="11.1640625" style="180" customWidth="1"/>
    <col min="8969" max="8969" width="15.5" style="180" customWidth="1"/>
    <col min="8970" max="8970" width="11" style="180" bestFit="1" customWidth="1"/>
    <col min="8971" max="8971" width="15.5" style="180" customWidth="1"/>
    <col min="8972" max="9216" width="9.33203125" style="180"/>
    <col min="9217" max="9217" width="9" style="180" customWidth="1"/>
    <col min="9218" max="9220" width="9.33203125" style="180"/>
    <col min="9221" max="9221" width="18.5" style="180" customWidth="1"/>
    <col min="9222" max="9222" width="10.1640625" style="180" customWidth="1"/>
    <col min="9223" max="9223" width="18.1640625" style="180" customWidth="1"/>
    <col min="9224" max="9224" width="11.1640625" style="180" customWidth="1"/>
    <col min="9225" max="9225" width="15.5" style="180" customWidth="1"/>
    <col min="9226" max="9226" width="11" style="180" bestFit="1" customWidth="1"/>
    <col min="9227" max="9227" width="15.5" style="180" customWidth="1"/>
    <col min="9228" max="9472" width="9.33203125" style="180"/>
    <col min="9473" max="9473" width="9" style="180" customWidth="1"/>
    <col min="9474" max="9476" width="9.33203125" style="180"/>
    <col min="9477" max="9477" width="18.5" style="180" customWidth="1"/>
    <col min="9478" max="9478" width="10.1640625" style="180" customWidth="1"/>
    <col min="9479" max="9479" width="18.1640625" style="180" customWidth="1"/>
    <col min="9480" max="9480" width="11.1640625" style="180" customWidth="1"/>
    <col min="9481" max="9481" width="15.5" style="180" customWidth="1"/>
    <col min="9482" max="9482" width="11" style="180" bestFit="1" customWidth="1"/>
    <col min="9483" max="9483" width="15.5" style="180" customWidth="1"/>
    <col min="9484" max="9728" width="9.33203125" style="180"/>
    <col min="9729" max="9729" width="9" style="180" customWidth="1"/>
    <col min="9730" max="9732" width="9.33203125" style="180"/>
    <col min="9733" max="9733" width="18.5" style="180" customWidth="1"/>
    <col min="9734" max="9734" width="10.1640625" style="180" customWidth="1"/>
    <col min="9735" max="9735" width="18.1640625" style="180" customWidth="1"/>
    <col min="9736" max="9736" width="11.1640625" style="180" customWidth="1"/>
    <col min="9737" max="9737" width="15.5" style="180" customWidth="1"/>
    <col min="9738" max="9738" width="11" style="180" bestFit="1" customWidth="1"/>
    <col min="9739" max="9739" width="15.5" style="180" customWidth="1"/>
    <col min="9740" max="9984" width="9.33203125" style="180"/>
    <col min="9985" max="9985" width="9" style="180" customWidth="1"/>
    <col min="9986" max="9988" width="9.33203125" style="180"/>
    <col min="9989" max="9989" width="18.5" style="180" customWidth="1"/>
    <col min="9990" max="9990" width="10.1640625" style="180" customWidth="1"/>
    <col min="9991" max="9991" width="18.1640625" style="180" customWidth="1"/>
    <col min="9992" max="9992" width="11.1640625" style="180" customWidth="1"/>
    <col min="9993" max="9993" width="15.5" style="180" customWidth="1"/>
    <col min="9994" max="9994" width="11" style="180" bestFit="1" customWidth="1"/>
    <col min="9995" max="9995" width="15.5" style="180" customWidth="1"/>
    <col min="9996" max="10240" width="9.33203125" style="180"/>
    <col min="10241" max="10241" width="9" style="180" customWidth="1"/>
    <col min="10242" max="10244" width="9.33203125" style="180"/>
    <col min="10245" max="10245" width="18.5" style="180" customWidth="1"/>
    <col min="10246" max="10246" width="10.1640625" style="180" customWidth="1"/>
    <col min="10247" max="10247" width="18.1640625" style="180" customWidth="1"/>
    <col min="10248" max="10248" width="11.1640625" style="180" customWidth="1"/>
    <col min="10249" max="10249" width="15.5" style="180" customWidth="1"/>
    <col min="10250" max="10250" width="11" style="180" bestFit="1" customWidth="1"/>
    <col min="10251" max="10251" width="15.5" style="180" customWidth="1"/>
    <col min="10252" max="10496" width="9.33203125" style="180"/>
    <col min="10497" max="10497" width="9" style="180" customWidth="1"/>
    <col min="10498" max="10500" width="9.33203125" style="180"/>
    <col min="10501" max="10501" width="18.5" style="180" customWidth="1"/>
    <col min="10502" max="10502" width="10.1640625" style="180" customWidth="1"/>
    <col min="10503" max="10503" width="18.1640625" style="180" customWidth="1"/>
    <col min="10504" max="10504" width="11.1640625" style="180" customWidth="1"/>
    <col min="10505" max="10505" width="15.5" style="180" customWidth="1"/>
    <col min="10506" max="10506" width="11" style="180" bestFit="1" customWidth="1"/>
    <col min="10507" max="10507" width="15.5" style="180" customWidth="1"/>
    <col min="10508" max="10752" width="9.33203125" style="180"/>
    <col min="10753" max="10753" width="9" style="180" customWidth="1"/>
    <col min="10754" max="10756" width="9.33203125" style="180"/>
    <col min="10757" max="10757" width="18.5" style="180" customWidth="1"/>
    <col min="10758" max="10758" width="10.1640625" style="180" customWidth="1"/>
    <col min="10759" max="10759" width="18.1640625" style="180" customWidth="1"/>
    <col min="10760" max="10760" width="11.1640625" style="180" customWidth="1"/>
    <col min="10761" max="10761" width="15.5" style="180" customWidth="1"/>
    <col min="10762" max="10762" width="11" style="180" bestFit="1" customWidth="1"/>
    <col min="10763" max="10763" width="15.5" style="180" customWidth="1"/>
    <col min="10764" max="11008" width="9.33203125" style="180"/>
    <col min="11009" max="11009" width="9" style="180" customWidth="1"/>
    <col min="11010" max="11012" width="9.33203125" style="180"/>
    <col min="11013" max="11013" width="18.5" style="180" customWidth="1"/>
    <col min="11014" max="11014" width="10.1640625" style="180" customWidth="1"/>
    <col min="11015" max="11015" width="18.1640625" style="180" customWidth="1"/>
    <col min="11016" max="11016" width="11.1640625" style="180" customWidth="1"/>
    <col min="11017" max="11017" width="15.5" style="180" customWidth="1"/>
    <col min="11018" max="11018" width="11" style="180" bestFit="1" customWidth="1"/>
    <col min="11019" max="11019" width="15.5" style="180" customWidth="1"/>
    <col min="11020" max="11264" width="9.33203125" style="180"/>
    <col min="11265" max="11265" width="9" style="180" customWidth="1"/>
    <col min="11266" max="11268" width="9.33203125" style="180"/>
    <col min="11269" max="11269" width="18.5" style="180" customWidth="1"/>
    <col min="11270" max="11270" width="10.1640625" style="180" customWidth="1"/>
    <col min="11271" max="11271" width="18.1640625" style="180" customWidth="1"/>
    <col min="11272" max="11272" width="11.1640625" style="180" customWidth="1"/>
    <col min="11273" max="11273" width="15.5" style="180" customWidth="1"/>
    <col min="11274" max="11274" width="11" style="180" bestFit="1" customWidth="1"/>
    <col min="11275" max="11275" width="15.5" style="180" customWidth="1"/>
    <col min="11276" max="11520" width="9.33203125" style="180"/>
    <col min="11521" max="11521" width="9" style="180" customWidth="1"/>
    <col min="11522" max="11524" width="9.33203125" style="180"/>
    <col min="11525" max="11525" width="18.5" style="180" customWidth="1"/>
    <col min="11526" max="11526" width="10.1640625" style="180" customWidth="1"/>
    <col min="11527" max="11527" width="18.1640625" style="180" customWidth="1"/>
    <col min="11528" max="11528" width="11.1640625" style="180" customWidth="1"/>
    <col min="11529" max="11529" width="15.5" style="180" customWidth="1"/>
    <col min="11530" max="11530" width="11" style="180" bestFit="1" customWidth="1"/>
    <col min="11531" max="11531" width="15.5" style="180" customWidth="1"/>
    <col min="11532" max="11776" width="9.33203125" style="180"/>
    <col min="11777" max="11777" width="9" style="180" customWidth="1"/>
    <col min="11778" max="11780" width="9.33203125" style="180"/>
    <col min="11781" max="11781" width="18.5" style="180" customWidth="1"/>
    <col min="11782" max="11782" width="10.1640625" style="180" customWidth="1"/>
    <col min="11783" max="11783" width="18.1640625" style="180" customWidth="1"/>
    <col min="11784" max="11784" width="11.1640625" style="180" customWidth="1"/>
    <col min="11785" max="11785" width="15.5" style="180" customWidth="1"/>
    <col min="11786" max="11786" width="11" style="180" bestFit="1" customWidth="1"/>
    <col min="11787" max="11787" width="15.5" style="180" customWidth="1"/>
    <col min="11788" max="12032" width="9.33203125" style="180"/>
    <col min="12033" max="12033" width="9" style="180" customWidth="1"/>
    <col min="12034" max="12036" width="9.33203125" style="180"/>
    <col min="12037" max="12037" width="18.5" style="180" customWidth="1"/>
    <col min="12038" max="12038" width="10.1640625" style="180" customWidth="1"/>
    <col min="12039" max="12039" width="18.1640625" style="180" customWidth="1"/>
    <col min="12040" max="12040" width="11.1640625" style="180" customWidth="1"/>
    <col min="12041" max="12041" width="15.5" style="180" customWidth="1"/>
    <col min="12042" max="12042" width="11" style="180" bestFit="1" customWidth="1"/>
    <col min="12043" max="12043" width="15.5" style="180" customWidth="1"/>
    <col min="12044" max="12288" width="9.33203125" style="180"/>
    <col min="12289" max="12289" width="9" style="180" customWidth="1"/>
    <col min="12290" max="12292" width="9.33203125" style="180"/>
    <col min="12293" max="12293" width="18.5" style="180" customWidth="1"/>
    <col min="12294" max="12294" width="10.1640625" style="180" customWidth="1"/>
    <col min="12295" max="12295" width="18.1640625" style="180" customWidth="1"/>
    <col min="12296" max="12296" width="11.1640625" style="180" customWidth="1"/>
    <col min="12297" max="12297" width="15.5" style="180" customWidth="1"/>
    <col min="12298" max="12298" width="11" style="180" bestFit="1" customWidth="1"/>
    <col min="12299" max="12299" width="15.5" style="180" customWidth="1"/>
    <col min="12300" max="12544" width="9.33203125" style="180"/>
    <col min="12545" max="12545" width="9" style="180" customWidth="1"/>
    <col min="12546" max="12548" width="9.33203125" style="180"/>
    <col min="12549" max="12549" width="18.5" style="180" customWidth="1"/>
    <col min="12550" max="12550" width="10.1640625" style="180" customWidth="1"/>
    <col min="12551" max="12551" width="18.1640625" style="180" customWidth="1"/>
    <col min="12552" max="12552" width="11.1640625" style="180" customWidth="1"/>
    <col min="12553" max="12553" width="15.5" style="180" customWidth="1"/>
    <col min="12554" max="12554" width="11" style="180" bestFit="1" customWidth="1"/>
    <col min="12555" max="12555" width="15.5" style="180" customWidth="1"/>
    <col min="12556" max="12800" width="9.33203125" style="180"/>
    <col min="12801" max="12801" width="9" style="180" customWidth="1"/>
    <col min="12802" max="12804" width="9.33203125" style="180"/>
    <col min="12805" max="12805" width="18.5" style="180" customWidth="1"/>
    <col min="12806" max="12806" width="10.1640625" style="180" customWidth="1"/>
    <col min="12807" max="12807" width="18.1640625" style="180" customWidth="1"/>
    <col min="12808" max="12808" width="11.1640625" style="180" customWidth="1"/>
    <col min="12809" max="12809" width="15.5" style="180" customWidth="1"/>
    <col min="12810" max="12810" width="11" style="180" bestFit="1" customWidth="1"/>
    <col min="12811" max="12811" width="15.5" style="180" customWidth="1"/>
    <col min="12812" max="13056" width="9.33203125" style="180"/>
    <col min="13057" max="13057" width="9" style="180" customWidth="1"/>
    <col min="13058" max="13060" width="9.33203125" style="180"/>
    <col min="13061" max="13061" width="18.5" style="180" customWidth="1"/>
    <col min="13062" max="13062" width="10.1640625" style="180" customWidth="1"/>
    <col min="13063" max="13063" width="18.1640625" style="180" customWidth="1"/>
    <col min="13064" max="13064" width="11.1640625" style="180" customWidth="1"/>
    <col min="13065" max="13065" width="15.5" style="180" customWidth="1"/>
    <col min="13066" max="13066" width="11" style="180" bestFit="1" customWidth="1"/>
    <col min="13067" max="13067" width="15.5" style="180" customWidth="1"/>
    <col min="13068" max="13312" width="9.33203125" style="180"/>
    <col min="13313" max="13313" width="9" style="180" customWidth="1"/>
    <col min="13314" max="13316" width="9.33203125" style="180"/>
    <col min="13317" max="13317" width="18.5" style="180" customWidth="1"/>
    <col min="13318" max="13318" width="10.1640625" style="180" customWidth="1"/>
    <col min="13319" max="13319" width="18.1640625" style="180" customWidth="1"/>
    <col min="13320" max="13320" width="11.1640625" style="180" customWidth="1"/>
    <col min="13321" max="13321" width="15.5" style="180" customWidth="1"/>
    <col min="13322" max="13322" width="11" style="180" bestFit="1" customWidth="1"/>
    <col min="13323" max="13323" width="15.5" style="180" customWidth="1"/>
    <col min="13324" max="13568" width="9.33203125" style="180"/>
    <col min="13569" max="13569" width="9" style="180" customWidth="1"/>
    <col min="13570" max="13572" width="9.33203125" style="180"/>
    <col min="13573" max="13573" width="18.5" style="180" customWidth="1"/>
    <col min="13574" max="13574" width="10.1640625" style="180" customWidth="1"/>
    <col min="13575" max="13575" width="18.1640625" style="180" customWidth="1"/>
    <col min="13576" max="13576" width="11.1640625" style="180" customWidth="1"/>
    <col min="13577" max="13577" width="15.5" style="180" customWidth="1"/>
    <col min="13578" max="13578" width="11" style="180" bestFit="1" customWidth="1"/>
    <col min="13579" max="13579" width="15.5" style="180" customWidth="1"/>
    <col min="13580" max="13824" width="9.33203125" style="180"/>
    <col min="13825" max="13825" width="9" style="180" customWidth="1"/>
    <col min="13826" max="13828" width="9.33203125" style="180"/>
    <col min="13829" max="13829" width="18.5" style="180" customWidth="1"/>
    <col min="13830" max="13830" width="10.1640625" style="180" customWidth="1"/>
    <col min="13831" max="13831" width="18.1640625" style="180" customWidth="1"/>
    <col min="13832" max="13832" width="11.1640625" style="180" customWidth="1"/>
    <col min="13833" max="13833" width="15.5" style="180" customWidth="1"/>
    <col min="13834" max="13834" width="11" style="180" bestFit="1" customWidth="1"/>
    <col min="13835" max="13835" width="15.5" style="180" customWidth="1"/>
    <col min="13836" max="14080" width="9.33203125" style="180"/>
    <col min="14081" max="14081" width="9" style="180" customWidth="1"/>
    <col min="14082" max="14084" width="9.33203125" style="180"/>
    <col min="14085" max="14085" width="18.5" style="180" customWidth="1"/>
    <col min="14086" max="14086" width="10.1640625" style="180" customWidth="1"/>
    <col min="14087" max="14087" width="18.1640625" style="180" customWidth="1"/>
    <col min="14088" max="14088" width="11.1640625" style="180" customWidth="1"/>
    <col min="14089" max="14089" width="15.5" style="180" customWidth="1"/>
    <col min="14090" max="14090" width="11" style="180" bestFit="1" customWidth="1"/>
    <col min="14091" max="14091" width="15.5" style="180" customWidth="1"/>
    <col min="14092" max="14336" width="9.33203125" style="180"/>
    <col min="14337" max="14337" width="9" style="180" customWidth="1"/>
    <col min="14338" max="14340" width="9.33203125" style="180"/>
    <col min="14341" max="14341" width="18.5" style="180" customWidth="1"/>
    <col min="14342" max="14342" width="10.1640625" style="180" customWidth="1"/>
    <col min="14343" max="14343" width="18.1640625" style="180" customWidth="1"/>
    <col min="14344" max="14344" width="11.1640625" style="180" customWidth="1"/>
    <col min="14345" max="14345" width="15.5" style="180" customWidth="1"/>
    <col min="14346" max="14346" width="11" style="180" bestFit="1" customWidth="1"/>
    <col min="14347" max="14347" width="15.5" style="180" customWidth="1"/>
    <col min="14348" max="14592" width="9.33203125" style="180"/>
    <col min="14593" max="14593" width="9" style="180" customWidth="1"/>
    <col min="14594" max="14596" width="9.33203125" style="180"/>
    <col min="14597" max="14597" width="18.5" style="180" customWidth="1"/>
    <col min="14598" max="14598" width="10.1640625" style="180" customWidth="1"/>
    <col min="14599" max="14599" width="18.1640625" style="180" customWidth="1"/>
    <col min="14600" max="14600" width="11.1640625" style="180" customWidth="1"/>
    <col min="14601" max="14601" width="15.5" style="180" customWidth="1"/>
    <col min="14602" max="14602" width="11" style="180" bestFit="1" customWidth="1"/>
    <col min="14603" max="14603" width="15.5" style="180" customWidth="1"/>
    <col min="14604" max="14848" width="9.33203125" style="180"/>
    <col min="14849" max="14849" width="9" style="180" customWidth="1"/>
    <col min="14850" max="14852" width="9.33203125" style="180"/>
    <col min="14853" max="14853" width="18.5" style="180" customWidth="1"/>
    <col min="14854" max="14854" width="10.1640625" style="180" customWidth="1"/>
    <col min="14855" max="14855" width="18.1640625" style="180" customWidth="1"/>
    <col min="14856" max="14856" width="11.1640625" style="180" customWidth="1"/>
    <col min="14857" max="14857" width="15.5" style="180" customWidth="1"/>
    <col min="14858" max="14858" width="11" style="180" bestFit="1" customWidth="1"/>
    <col min="14859" max="14859" width="15.5" style="180" customWidth="1"/>
    <col min="14860" max="15104" width="9.33203125" style="180"/>
    <col min="15105" max="15105" width="9" style="180" customWidth="1"/>
    <col min="15106" max="15108" width="9.33203125" style="180"/>
    <col min="15109" max="15109" width="18.5" style="180" customWidth="1"/>
    <col min="15110" max="15110" width="10.1640625" style="180" customWidth="1"/>
    <col min="15111" max="15111" width="18.1640625" style="180" customWidth="1"/>
    <col min="15112" max="15112" width="11.1640625" style="180" customWidth="1"/>
    <col min="15113" max="15113" width="15.5" style="180" customWidth="1"/>
    <col min="15114" max="15114" width="11" style="180" bestFit="1" customWidth="1"/>
    <col min="15115" max="15115" width="15.5" style="180" customWidth="1"/>
    <col min="15116" max="15360" width="9.33203125" style="180"/>
    <col min="15361" max="15361" width="9" style="180" customWidth="1"/>
    <col min="15362" max="15364" width="9.33203125" style="180"/>
    <col min="15365" max="15365" width="18.5" style="180" customWidth="1"/>
    <col min="15366" max="15366" width="10.1640625" style="180" customWidth="1"/>
    <col min="15367" max="15367" width="18.1640625" style="180" customWidth="1"/>
    <col min="15368" max="15368" width="11.1640625" style="180" customWidth="1"/>
    <col min="15369" max="15369" width="15.5" style="180" customWidth="1"/>
    <col min="15370" max="15370" width="11" style="180" bestFit="1" customWidth="1"/>
    <col min="15371" max="15371" width="15.5" style="180" customWidth="1"/>
    <col min="15372" max="15616" width="9.33203125" style="180"/>
    <col min="15617" max="15617" width="9" style="180" customWidth="1"/>
    <col min="15618" max="15620" width="9.33203125" style="180"/>
    <col min="15621" max="15621" width="18.5" style="180" customWidth="1"/>
    <col min="15622" max="15622" width="10.1640625" style="180" customWidth="1"/>
    <col min="15623" max="15623" width="18.1640625" style="180" customWidth="1"/>
    <col min="15624" max="15624" width="11.1640625" style="180" customWidth="1"/>
    <col min="15625" max="15625" width="15.5" style="180" customWidth="1"/>
    <col min="15626" max="15626" width="11" style="180" bestFit="1" customWidth="1"/>
    <col min="15627" max="15627" width="15.5" style="180" customWidth="1"/>
    <col min="15628" max="15872" width="9.33203125" style="180"/>
    <col min="15873" max="15873" width="9" style="180" customWidth="1"/>
    <col min="15874" max="15876" width="9.33203125" style="180"/>
    <col min="15877" max="15877" width="18.5" style="180" customWidth="1"/>
    <col min="15878" max="15878" width="10.1640625" style="180" customWidth="1"/>
    <col min="15879" max="15879" width="18.1640625" style="180" customWidth="1"/>
    <col min="15880" max="15880" width="11.1640625" style="180" customWidth="1"/>
    <col min="15881" max="15881" width="15.5" style="180" customWidth="1"/>
    <col min="15882" max="15882" width="11" style="180" bestFit="1" customWidth="1"/>
    <col min="15883" max="15883" width="15.5" style="180" customWidth="1"/>
    <col min="15884" max="16128" width="9.33203125" style="180"/>
    <col min="16129" max="16129" width="9" style="180" customWidth="1"/>
    <col min="16130" max="16132" width="9.33203125" style="180"/>
    <col min="16133" max="16133" width="18.5" style="180" customWidth="1"/>
    <col min="16134" max="16134" width="10.1640625" style="180" customWidth="1"/>
    <col min="16135" max="16135" width="18.1640625" style="180" customWidth="1"/>
    <col min="16136" max="16136" width="11.1640625" style="180" customWidth="1"/>
    <col min="16137" max="16137" width="15.5" style="180" customWidth="1"/>
    <col min="16138" max="16138" width="11" style="180" bestFit="1" customWidth="1"/>
    <col min="16139" max="16139" width="15.5" style="180" customWidth="1"/>
    <col min="16140" max="16384" width="9.33203125" style="180"/>
  </cols>
  <sheetData>
    <row r="1" spans="1:11">
      <c r="A1" s="179" t="s">
        <v>476</v>
      </c>
    </row>
    <row r="4" spans="1:11" ht="15.75">
      <c r="A4" s="182" t="s">
        <v>18</v>
      </c>
      <c r="B4" s="183" t="s">
        <v>477</v>
      </c>
    </row>
    <row r="5" spans="1:11" ht="15.75">
      <c r="A5" s="182"/>
      <c r="B5" s="183" t="s">
        <v>478</v>
      </c>
    </row>
    <row r="6" spans="1:11">
      <c r="A6" s="180" t="s">
        <v>93</v>
      </c>
      <c r="B6" s="179" t="s">
        <v>479</v>
      </c>
    </row>
    <row r="7" spans="1:11">
      <c r="B7" s="179"/>
    </row>
    <row r="8" spans="1:11">
      <c r="B8" s="179"/>
    </row>
    <row r="9" spans="1:11">
      <c r="F9" s="184" t="s">
        <v>23</v>
      </c>
    </row>
    <row r="13" spans="1:11">
      <c r="A13" s="179" t="s">
        <v>480</v>
      </c>
    </row>
    <row r="15" spans="1:11">
      <c r="G15" s="180" t="s">
        <v>481</v>
      </c>
      <c r="I15" s="181" t="s">
        <v>482</v>
      </c>
      <c r="K15" s="184" t="s">
        <v>483</v>
      </c>
    </row>
    <row r="16" spans="1:11">
      <c r="A16" s="185" t="s">
        <v>483</v>
      </c>
      <c r="G16" s="186"/>
      <c r="H16" s="186"/>
      <c r="I16" s="186"/>
      <c r="K16" s="186">
        <f>I33</f>
        <v>0</v>
      </c>
    </row>
    <row r="17" spans="1:11">
      <c r="A17" s="180" t="s">
        <v>484</v>
      </c>
      <c r="G17" s="186">
        <f>I48</f>
        <v>0</v>
      </c>
      <c r="H17" s="186"/>
      <c r="I17" s="186"/>
    </row>
    <row r="18" spans="1:11">
      <c r="A18" s="180" t="s">
        <v>485</v>
      </c>
      <c r="G18" s="186">
        <f>K55</f>
        <v>0</v>
      </c>
      <c r="H18" s="186"/>
      <c r="I18" s="186"/>
    </row>
    <row r="19" spans="1:11">
      <c r="A19" s="180" t="s">
        <v>486</v>
      </c>
      <c r="G19" s="186">
        <f>I63</f>
        <v>0</v>
      </c>
      <c r="H19" s="186"/>
      <c r="I19" s="186"/>
    </row>
    <row r="20" spans="1:11">
      <c r="A20" s="180" t="s">
        <v>487</v>
      </c>
      <c r="G20" s="186">
        <f>I75</f>
        <v>0</v>
      </c>
      <c r="H20" s="186"/>
      <c r="I20" s="186"/>
    </row>
    <row r="21" spans="1:11">
      <c r="G21" s="186"/>
      <c r="H21" s="186"/>
      <c r="I21" s="186"/>
    </row>
    <row r="22" spans="1:11">
      <c r="A22" s="182" t="s">
        <v>488</v>
      </c>
      <c r="G22" s="186">
        <f>SUM(G16:G20)</f>
        <v>0</v>
      </c>
      <c r="H22" s="186"/>
      <c r="I22" s="186"/>
      <c r="K22" s="186">
        <f>K16</f>
        <v>0</v>
      </c>
    </row>
    <row r="23" spans="1:11">
      <c r="G23" s="181"/>
    </row>
    <row r="24" spans="1:11">
      <c r="A24" s="187"/>
      <c r="G24" s="181"/>
    </row>
    <row r="25" spans="1:11">
      <c r="A25" s="179" t="s">
        <v>489</v>
      </c>
      <c r="E25" s="188">
        <f>G22+I22+K22</f>
        <v>0</v>
      </c>
      <c r="F25" s="182" t="s">
        <v>490</v>
      </c>
    </row>
    <row r="26" spans="1:11">
      <c r="E26" s="189" t="s">
        <v>23</v>
      </c>
      <c r="F26" s="190" t="s">
        <v>23</v>
      </c>
    </row>
    <row r="27" spans="1:11">
      <c r="A27" s="187"/>
    </row>
    <row r="28" spans="1:11">
      <c r="A28" s="179" t="s">
        <v>491</v>
      </c>
    </row>
    <row r="29" spans="1:11">
      <c r="A29" s="191"/>
      <c r="F29" s="180" t="s">
        <v>117</v>
      </c>
      <c r="G29" s="180" t="s">
        <v>116</v>
      </c>
      <c r="H29" s="181" t="s">
        <v>492</v>
      </c>
      <c r="I29" s="181" t="s">
        <v>493</v>
      </c>
    </row>
    <row r="30" spans="1:11">
      <c r="A30" s="185" t="s">
        <v>494</v>
      </c>
      <c r="F30" s="181">
        <v>1</v>
      </c>
      <c r="G30" s="180" t="s">
        <v>495</v>
      </c>
      <c r="H30" s="199">
        <v>0</v>
      </c>
      <c r="I30" s="181">
        <f>H30*F30</f>
        <v>0</v>
      </c>
    </row>
    <row r="31" spans="1:11">
      <c r="A31" s="185" t="s">
        <v>496</v>
      </c>
      <c r="F31" s="181">
        <v>1</v>
      </c>
      <c r="G31" s="180" t="s">
        <v>497</v>
      </c>
      <c r="H31" s="199">
        <v>0</v>
      </c>
      <c r="I31" s="181">
        <f>H31*F31</f>
        <v>0</v>
      </c>
    </row>
    <row r="32" spans="1:11">
      <c r="A32" s="185"/>
      <c r="H32" s="181"/>
    </row>
    <row r="33" spans="1:11">
      <c r="A33" s="180" t="s">
        <v>498</v>
      </c>
      <c r="I33" s="181">
        <f>SUM(I30:I31)</f>
        <v>0</v>
      </c>
    </row>
    <row r="36" spans="1:11">
      <c r="A36" s="179" t="s">
        <v>499</v>
      </c>
    </row>
    <row r="37" spans="1:11">
      <c r="H37" s="180" t="s">
        <v>500</v>
      </c>
      <c r="J37" s="181" t="s">
        <v>501</v>
      </c>
    </row>
    <row r="38" spans="1:11">
      <c r="F38" s="180" t="s">
        <v>117</v>
      </c>
      <c r="G38" s="180" t="s">
        <v>116</v>
      </c>
      <c r="H38" s="181" t="s">
        <v>492</v>
      </c>
      <c r="I38" s="181" t="s">
        <v>493</v>
      </c>
      <c r="J38" s="181" t="s">
        <v>492</v>
      </c>
      <c r="K38" s="181" t="s">
        <v>493</v>
      </c>
    </row>
    <row r="39" spans="1:11">
      <c r="A39" s="192">
        <v>1</v>
      </c>
      <c r="B39" s="180" t="s">
        <v>502</v>
      </c>
      <c r="F39" s="181">
        <v>5</v>
      </c>
      <c r="G39" s="180" t="s">
        <v>365</v>
      </c>
      <c r="H39" s="199">
        <v>0</v>
      </c>
      <c r="I39" s="181">
        <f t="shared" ref="I39:I45" si="0">H39*F39</f>
        <v>0</v>
      </c>
      <c r="J39" s="199">
        <v>0</v>
      </c>
      <c r="K39" s="181">
        <f>F39*J39</f>
        <v>0</v>
      </c>
    </row>
    <row r="40" spans="1:11">
      <c r="A40" s="192">
        <f>1+A39</f>
        <v>2</v>
      </c>
      <c r="B40" s="180" t="s">
        <v>503</v>
      </c>
      <c r="F40" s="181">
        <v>10</v>
      </c>
      <c r="G40" s="180" t="s">
        <v>365</v>
      </c>
      <c r="H40" s="199">
        <v>0</v>
      </c>
      <c r="I40" s="181">
        <f t="shared" si="0"/>
        <v>0</v>
      </c>
      <c r="J40" s="199">
        <v>0</v>
      </c>
      <c r="K40" s="181">
        <f>F40*J40</f>
        <v>0</v>
      </c>
    </row>
    <row r="41" spans="1:11">
      <c r="A41" s="192">
        <f>1+A40</f>
        <v>3</v>
      </c>
      <c r="B41" s="180" t="s">
        <v>504</v>
      </c>
      <c r="F41" s="193">
        <v>52</v>
      </c>
      <c r="G41" s="180" t="s">
        <v>365</v>
      </c>
      <c r="H41" s="199">
        <v>0</v>
      </c>
      <c r="I41" s="181">
        <f t="shared" si="0"/>
        <v>0</v>
      </c>
      <c r="J41" s="199">
        <v>0</v>
      </c>
      <c r="K41" s="181">
        <f>F41*J41</f>
        <v>0</v>
      </c>
    </row>
    <row r="42" spans="1:11">
      <c r="A42" s="192">
        <f>1+A41</f>
        <v>4</v>
      </c>
      <c r="B42" s="180" t="s">
        <v>505</v>
      </c>
      <c r="F42" s="181">
        <v>15</v>
      </c>
      <c r="G42" s="180" t="s">
        <v>495</v>
      </c>
      <c r="H42" s="199">
        <v>0</v>
      </c>
      <c r="I42" s="181">
        <f t="shared" si="0"/>
        <v>0</v>
      </c>
      <c r="J42" s="199">
        <v>0</v>
      </c>
      <c r="K42" s="181">
        <f>F42*J42</f>
        <v>0</v>
      </c>
    </row>
    <row r="43" spans="1:11">
      <c r="A43" s="192">
        <f>A42+1</f>
        <v>5</v>
      </c>
      <c r="B43" s="180" t="s">
        <v>506</v>
      </c>
      <c r="F43" s="181">
        <v>6</v>
      </c>
      <c r="G43" s="180" t="s">
        <v>495</v>
      </c>
      <c r="H43" s="199">
        <v>0</v>
      </c>
      <c r="I43" s="181">
        <f t="shared" si="0"/>
        <v>0</v>
      </c>
      <c r="J43" s="194" t="s">
        <v>507</v>
      </c>
      <c r="K43" s="194" t="s">
        <v>507</v>
      </c>
    </row>
    <row r="44" spans="1:11">
      <c r="A44" s="192">
        <f>A43+1</f>
        <v>6</v>
      </c>
      <c r="B44" s="180" t="s">
        <v>508</v>
      </c>
      <c r="F44" s="181">
        <v>1</v>
      </c>
      <c r="G44" s="180" t="s">
        <v>495</v>
      </c>
      <c r="H44" s="199">
        <v>0</v>
      </c>
      <c r="I44" s="181">
        <f t="shared" si="0"/>
        <v>0</v>
      </c>
      <c r="J44" s="199">
        <v>0</v>
      </c>
      <c r="K44" s="181">
        <f>F44*J44</f>
        <v>0</v>
      </c>
    </row>
    <row r="45" spans="1:11">
      <c r="A45" s="192">
        <f>A44+1</f>
        <v>7</v>
      </c>
      <c r="B45" s="180" t="s">
        <v>509</v>
      </c>
      <c r="F45" s="181">
        <v>36</v>
      </c>
      <c r="G45" s="180" t="s">
        <v>365</v>
      </c>
      <c r="H45" s="200">
        <v>0</v>
      </c>
      <c r="I45" s="181">
        <f t="shared" si="0"/>
        <v>0</v>
      </c>
      <c r="J45" s="199">
        <v>0</v>
      </c>
      <c r="K45" s="181">
        <f>F45*J45</f>
        <v>0</v>
      </c>
    </row>
    <row r="46" spans="1:11">
      <c r="A46" s="192"/>
      <c r="H46" s="193"/>
    </row>
    <row r="47" spans="1:11">
      <c r="A47" s="180" t="s">
        <v>510</v>
      </c>
      <c r="H47" s="193"/>
    </row>
    <row r="48" spans="1:11">
      <c r="I48" s="181">
        <f>SUM(I39:I45)</f>
        <v>0</v>
      </c>
    </row>
    <row r="49" spans="1:11">
      <c r="A49" s="180" t="s">
        <v>511</v>
      </c>
    </row>
    <row r="50" spans="1:11">
      <c r="A50" s="195"/>
      <c r="K50" s="181">
        <f>SUM(K39:K45)</f>
        <v>0</v>
      </c>
    </row>
    <row r="51" spans="1:11">
      <c r="A51" s="195" t="s">
        <v>512</v>
      </c>
      <c r="G51" s="181"/>
    </row>
    <row r="52" spans="1:11">
      <c r="A52" s="195" t="s">
        <v>513</v>
      </c>
      <c r="G52" s="181"/>
      <c r="I52" s="180"/>
      <c r="K52" s="181">
        <f>SUM(K39:K41,K45,)*0.05</f>
        <v>0</v>
      </c>
    </row>
    <row r="53" spans="1:11">
      <c r="A53" s="195"/>
      <c r="G53" s="181"/>
      <c r="I53" s="180"/>
      <c r="J53" s="196"/>
      <c r="K53" s="181">
        <f>(K50-K52/0.05)*0.05</f>
        <v>0</v>
      </c>
    </row>
    <row r="54" spans="1:11">
      <c r="A54" s="195" t="s">
        <v>514</v>
      </c>
      <c r="G54" s="181"/>
      <c r="I54" s="180"/>
    </row>
    <row r="55" spans="1:11">
      <c r="A55" s="195"/>
      <c r="G55" s="181"/>
      <c r="I55" s="180"/>
      <c r="K55" s="181">
        <f>SUM(K50:K53)</f>
        <v>0</v>
      </c>
    </row>
    <row r="56" spans="1:11">
      <c r="A56" s="195"/>
      <c r="G56" s="181"/>
    </row>
    <row r="57" spans="1:11">
      <c r="A57" s="179" t="s">
        <v>515</v>
      </c>
    </row>
    <row r="59" spans="1:11">
      <c r="A59" s="192" t="s">
        <v>516</v>
      </c>
      <c r="F59" s="180" t="s">
        <v>117</v>
      </c>
      <c r="G59" s="180" t="s">
        <v>116</v>
      </c>
      <c r="H59" s="181" t="s">
        <v>492</v>
      </c>
      <c r="I59" s="181" t="s">
        <v>493</v>
      </c>
    </row>
    <row r="60" spans="1:11">
      <c r="A60" s="192" t="s">
        <v>517</v>
      </c>
      <c r="G60" s="197"/>
      <c r="H60" s="192"/>
    </row>
    <row r="61" spans="1:11">
      <c r="A61" s="192"/>
      <c r="G61" s="197"/>
      <c r="H61" s="192"/>
      <c r="I61" s="199">
        <v>0</v>
      </c>
    </row>
    <row r="62" spans="1:11">
      <c r="A62" s="180" t="s">
        <v>498</v>
      </c>
      <c r="G62" s="197"/>
      <c r="H62" s="192"/>
    </row>
    <row r="63" spans="1:11">
      <c r="I63" s="181">
        <f>I61</f>
        <v>0</v>
      </c>
    </row>
    <row r="65" spans="1:9">
      <c r="A65" s="179" t="s">
        <v>487</v>
      </c>
    </row>
    <row r="66" spans="1:9">
      <c r="A66" s="179"/>
    </row>
    <row r="67" spans="1:9">
      <c r="F67" s="180" t="s">
        <v>117</v>
      </c>
      <c r="G67" s="180" t="s">
        <v>116</v>
      </c>
      <c r="H67" s="181" t="s">
        <v>492</v>
      </c>
      <c r="I67" s="181" t="s">
        <v>493</v>
      </c>
    </row>
    <row r="68" spans="1:9">
      <c r="A68" s="195">
        <v>1</v>
      </c>
      <c r="B68" s="180" t="s">
        <v>518</v>
      </c>
      <c r="F68" s="181">
        <v>3.3000000000000002E-2</v>
      </c>
      <c r="G68" s="180" t="s">
        <v>519</v>
      </c>
      <c r="H68" s="199">
        <v>0</v>
      </c>
      <c r="I68" s="181">
        <f t="shared" ref="I68:I73" si="1">H68*F68</f>
        <v>0</v>
      </c>
    </row>
    <row r="69" spans="1:9">
      <c r="A69" s="192">
        <f>A68+1</f>
        <v>2</v>
      </c>
      <c r="B69" s="180" t="s">
        <v>520</v>
      </c>
      <c r="F69" s="181">
        <v>33</v>
      </c>
      <c r="G69" s="180" t="s">
        <v>365</v>
      </c>
      <c r="H69" s="199">
        <v>0</v>
      </c>
      <c r="I69" s="181">
        <f t="shared" si="1"/>
        <v>0</v>
      </c>
    </row>
    <row r="70" spans="1:9">
      <c r="A70" s="192">
        <f>A69+1</f>
        <v>3</v>
      </c>
      <c r="B70" s="180" t="s">
        <v>521</v>
      </c>
      <c r="F70" s="181">
        <v>33</v>
      </c>
      <c r="G70" s="180" t="s">
        <v>365</v>
      </c>
      <c r="H70" s="199">
        <v>0</v>
      </c>
      <c r="I70" s="181">
        <f t="shared" si="1"/>
        <v>0</v>
      </c>
    </row>
    <row r="71" spans="1:9">
      <c r="A71" s="192">
        <f>A70+1</f>
        <v>4</v>
      </c>
      <c r="B71" s="180" t="s">
        <v>522</v>
      </c>
      <c r="F71" s="181">
        <v>33</v>
      </c>
      <c r="G71" s="180" t="s">
        <v>365</v>
      </c>
      <c r="H71" s="199">
        <v>0</v>
      </c>
      <c r="I71" s="181">
        <f t="shared" si="1"/>
        <v>0</v>
      </c>
    </row>
    <row r="72" spans="1:9">
      <c r="A72" s="192">
        <f>A71+1</f>
        <v>5</v>
      </c>
      <c r="B72" s="180" t="s">
        <v>523</v>
      </c>
      <c r="F72" s="181">
        <v>1.6</v>
      </c>
      <c r="G72" s="180" t="s">
        <v>151</v>
      </c>
      <c r="H72" s="199">
        <v>0</v>
      </c>
      <c r="I72" s="181">
        <f t="shared" si="1"/>
        <v>0</v>
      </c>
    </row>
    <row r="73" spans="1:9">
      <c r="A73" s="192">
        <f>A72+1</f>
        <v>6</v>
      </c>
      <c r="B73" s="180" t="s">
        <v>524</v>
      </c>
      <c r="F73" s="181">
        <v>2.2999999999999998</v>
      </c>
      <c r="G73" s="180" t="s">
        <v>130</v>
      </c>
      <c r="H73" s="199">
        <v>0</v>
      </c>
      <c r="I73" s="181">
        <f t="shared" si="1"/>
        <v>0</v>
      </c>
    </row>
    <row r="74" spans="1:9">
      <c r="A74" s="198"/>
      <c r="C74" s="192"/>
      <c r="G74" s="197"/>
      <c r="H74" s="192"/>
    </row>
    <row r="75" spans="1:9">
      <c r="A75" s="180" t="s">
        <v>498</v>
      </c>
      <c r="C75" s="192"/>
      <c r="I75" s="181">
        <f>SUM(I68:I73)</f>
        <v>0</v>
      </c>
    </row>
    <row r="78" spans="1:9">
      <c r="A78" s="180" t="s">
        <v>525</v>
      </c>
      <c r="G78" s="192"/>
    </row>
    <row r="79" spans="1:9">
      <c r="A79" s="180" t="s">
        <v>526</v>
      </c>
      <c r="G79" s="192"/>
    </row>
  </sheetData>
  <pageMargins left="0.75" right="0.75" top="1" bottom="1" header="0.5" footer="0.5"/>
  <pageSetup paperSize="9" scale="64" fitToHeight="6" orientation="portrait" horizontalDpi="4294967294" r:id="rId1"/>
  <headerFooter alignWithMargins="0">
    <oddHeader>&amp;C&amp;A</oddHeader>
    <oddFooter>&amp;CStránka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N121"/>
  <sheetViews>
    <sheetView showGridLines="0" workbookViewId="0">
      <pane ySplit="1" topLeftCell="A103" activePane="bottomLeft" state="frozen"/>
      <selection pane="bottomLeft" activeCell="L114" sqref="L114:M1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8"/>
      <c r="B1" s="14"/>
      <c r="C1" s="14"/>
      <c r="D1" s="15" t="s">
        <v>1</v>
      </c>
      <c r="E1" s="14"/>
      <c r="F1" s="16" t="s">
        <v>86</v>
      </c>
      <c r="G1" s="16"/>
      <c r="H1" s="244" t="s">
        <v>87</v>
      </c>
      <c r="I1" s="244"/>
      <c r="J1" s="244"/>
      <c r="K1" s="244"/>
      <c r="L1" s="16" t="s">
        <v>88</v>
      </c>
      <c r="M1" s="14"/>
      <c r="N1" s="14"/>
      <c r="O1" s="15" t="s">
        <v>89</v>
      </c>
      <c r="P1" s="14"/>
      <c r="Q1" s="14"/>
      <c r="R1" s="14"/>
      <c r="S1" s="16" t="s">
        <v>90</v>
      </c>
      <c r="T1" s="16"/>
      <c r="U1" s="108"/>
      <c r="V1" s="108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29" t="s">
        <v>7</v>
      </c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S2" s="202" t="s">
        <v>8</v>
      </c>
      <c r="T2" s="203"/>
      <c r="U2" s="203"/>
      <c r="V2" s="203"/>
      <c r="W2" s="203"/>
      <c r="X2" s="203"/>
      <c r="Y2" s="203"/>
      <c r="Z2" s="203"/>
      <c r="AA2" s="203"/>
      <c r="AB2" s="203"/>
      <c r="AC2" s="203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91</v>
      </c>
    </row>
    <row r="4" spans="1:66" ht="36.950000000000003" customHeight="1">
      <c r="B4" s="25"/>
      <c r="C4" s="213" t="s">
        <v>92</v>
      </c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ht="25.35" customHeight="1">
      <c r="B6" s="25"/>
      <c r="C6" s="28"/>
      <c r="D6" s="32" t="s">
        <v>18</v>
      </c>
      <c r="E6" s="28"/>
      <c r="F6" s="274" t="str">
        <f>'Rekapitulace stavby'!K6</f>
        <v>Znojmo - U Lesíka - Retenční nádrž dešťových vod s ATS pro závlahu zeleně - 2021</v>
      </c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8"/>
      <c r="R6" s="26"/>
    </row>
    <row r="7" spans="1:66" s="1" customFormat="1" ht="32.85" customHeight="1">
      <c r="B7" s="37"/>
      <c r="C7" s="38"/>
      <c r="D7" s="31" t="s">
        <v>93</v>
      </c>
      <c r="E7" s="38"/>
      <c r="F7" s="235" t="s">
        <v>455</v>
      </c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38"/>
      <c r="R7" s="39"/>
    </row>
    <row r="8" spans="1:66" s="1" customFormat="1" ht="14.45" customHeight="1">
      <c r="B8" s="37"/>
      <c r="C8" s="38"/>
      <c r="D8" s="32" t="s">
        <v>20</v>
      </c>
      <c r="E8" s="38"/>
      <c r="F8" s="30" t="s">
        <v>5</v>
      </c>
      <c r="G8" s="38"/>
      <c r="H8" s="38"/>
      <c r="I8" s="38"/>
      <c r="J8" s="38"/>
      <c r="K8" s="38"/>
      <c r="L8" s="38"/>
      <c r="M8" s="32" t="s">
        <v>21</v>
      </c>
      <c r="N8" s="38"/>
      <c r="O8" s="30" t="s">
        <v>5</v>
      </c>
      <c r="P8" s="38"/>
      <c r="Q8" s="38"/>
      <c r="R8" s="39"/>
    </row>
    <row r="9" spans="1:66" s="1" customFormat="1" ht="14.45" customHeight="1">
      <c r="B9" s="37"/>
      <c r="C9" s="38"/>
      <c r="D9" s="32" t="s">
        <v>22</v>
      </c>
      <c r="E9" s="38"/>
      <c r="F9" s="30" t="s">
        <v>23</v>
      </c>
      <c r="G9" s="38"/>
      <c r="H9" s="38"/>
      <c r="I9" s="38"/>
      <c r="J9" s="38"/>
      <c r="K9" s="38"/>
      <c r="L9" s="38"/>
      <c r="M9" s="32" t="s">
        <v>24</v>
      </c>
      <c r="N9" s="38"/>
      <c r="O9" s="287"/>
      <c r="P9" s="276"/>
      <c r="Q9" s="38"/>
      <c r="R9" s="39"/>
    </row>
    <row r="10" spans="1:66" s="1" customFormat="1" ht="10.9" customHeight="1"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9"/>
    </row>
    <row r="11" spans="1:66" s="1" customFormat="1" ht="14.45" customHeight="1">
      <c r="B11" s="37"/>
      <c r="C11" s="38"/>
      <c r="D11" s="32" t="s">
        <v>25</v>
      </c>
      <c r="E11" s="38"/>
      <c r="F11" s="38"/>
      <c r="G11" s="38"/>
      <c r="H11" s="38"/>
      <c r="I11" s="38"/>
      <c r="J11" s="38"/>
      <c r="K11" s="38"/>
      <c r="L11" s="38"/>
      <c r="M11" s="32" t="s">
        <v>26</v>
      </c>
      <c r="N11" s="38"/>
      <c r="O11" s="233"/>
      <c r="P11" s="233"/>
      <c r="Q11" s="38"/>
      <c r="R11" s="39"/>
    </row>
    <row r="12" spans="1:66" s="1" customFormat="1" ht="18" customHeight="1">
      <c r="B12" s="37"/>
      <c r="C12" s="38"/>
      <c r="D12" s="38"/>
      <c r="E12" s="30" t="str">
        <f>IF('Rekapitulace stavby'!E11="","",'Rekapitulace stavby'!E11)</f>
        <v xml:space="preserve"> </v>
      </c>
      <c r="F12" s="38"/>
      <c r="G12" s="38"/>
      <c r="H12" s="38"/>
      <c r="I12" s="38"/>
      <c r="J12" s="38"/>
      <c r="K12" s="38"/>
      <c r="L12" s="38"/>
      <c r="M12" s="32" t="s">
        <v>27</v>
      </c>
      <c r="N12" s="38"/>
      <c r="O12" s="233"/>
      <c r="P12" s="233"/>
      <c r="Q12" s="38"/>
      <c r="R12" s="39"/>
    </row>
    <row r="13" spans="1:66" s="1" customFormat="1" ht="6.95" customHeigh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9"/>
    </row>
    <row r="14" spans="1:66" s="1" customFormat="1" ht="14.45" customHeight="1">
      <c r="B14" s="37"/>
      <c r="C14" s="38"/>
      <c r="D14" s="32" t="s">
        <v>28</v>
      </c>
      <c r="E14" s="38"/>
      <c r="F14" s="38"/>
      <c r="G14" s="38"/>
      <c r="H14" s="38"/>
      <c r="I14" s="38"/>
      <c r="J14" s="38"/>
      <c r="K14" s="38"/>
      <c r="L14" s="38"/>
      <c r="M14" s="32" t="s">
        <v>26</v>
      </c>
      <c r="N14" s="38"/>
      <c r="O14" s="288"/>
      <c r="P14" s="233"/>
      <c r="Q14" s="38"/>
      <c r="R14" s="39"/>
    </row>
    <row r="15" spans="1:66" s="1" customFormat="1" ht="18" customHeight="1">
      <c r="B15" s="37"/>
      <c r="C15" s="38"/>
      <c r="D15" s="38"/>
      <c r="E15" s="288"/>
      <c r="F15" s="289"/>
      <c r="G15" s="289"/>
      <c r="H15" s="289"/>
      <c r="I15" s="289"/>
      <c r="J15" s="289"/>
      <c r="K15" s="289"/>
      <c r="L15" s="289"/>
      <c r="M15" s="32" t="s">
        <v>27</v>
      </c>
      <c r="N15" s="38"/>
      <c r="O15" s="288"/>
      <c r="P15" s="233"/>
      <c r="Q15" s="38"/>
      <c r="R15" s="39"/>
    </row>
    <row r="16" spans="1:66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9"/>
    </row>
    <row r="17" spans="2:18" s="1" customFormat="1" ht="14.45" customHeight="1">
      <c r="B17" s="37"/>
      <c r="C17" s="38"/>
      <c r="D17" s="32" t="s">
        <v>29</v>
      </c>
      <c r="E17" s="38"/>
      <c r="F17" s="38"/>
      <c r="G17" s="38"/>
      <c r="H17" s="38"/>
      <c r="I17" s="38"/>
      <c r="J17" s="38"/>
      <c r="K17" s="38"/>
      <c r="L17" s="38"/>
      <c r="M17" s="32" t="s">
        <v>26</v>
      </c>
      <c r="N17" s="38"/>
      <c r="O17" s="233" t="str">
        <f>IF('Rekapitulace stavby'!AN16="","",'Rekapitulace stavby'!AN16)</f>
        <v/>
      </c>
      <c r="P17" s="233"/>
      <c r="Q17" s="38"/>
      <c r="R17" s="39"/>
    </row>
    <row r="18" spans="2:18" s="1" customFormat="1" ht="18" customHeight="1">
      <c r="B18" s="37"/>
      <c r="C18" s="38"/>
      <c r="D18" s="38"/>
      <c r="E18" s="30" t="str">
        <f>IF('Rekapitulace stavby'!E17="","",'Rekapitulace stavby'!E17)</f>
        <v xml:space="preserve"> </v>
      </c>
      <c r="F18" s="38"/>
      <c r="G18" s="38"/>
      <c r="H18" s="38"/>
      <c r="I18" s="38"/>
      <c r="J18" s="38"/>
      <c r="K18" s="38"/>
      <c r="L18" s="38"/>
      <c r="M18" s="32" t="s">
        <v>27</v>
      </c>
      <c r="N18" s="38"/>
      <c r="O18" s="233" t="str">
        <f>IF('Rekapitulace stavby'!AN17="","",'Rekapitulace stavby'!AN17)</f>
        <v/>
      </c>
      <c r="P18" s="233"/>
      <c r="Q18" s="38"/>
      <c r="R18" s="39"/>
    </row>
    <row r="19" spans="2:18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9"/>
    </row>
    <row r="20" spans="2:18" s="1" customFormat="1" ht="14.45" customHeight="1">
      <c r="B20" s="37"/>
      <c r="C20" s="38"/>
      <c r="D20" s="32" t="s">
        <v>31</v>
      </c>
      <c r="E20" s="38"/>
      <c r="F20" s="38"/>
      <c r="G20" s="38"/>
      <c r="H20" s="38"/>
      <c r="I20" s="38"/>
      <c r="J20" s="38"/>
      <c r="K20" s="38"/>
      <c r="L20" s="38"/>
      <c r="M20" s="32" t="s">
        <v>26</v>
      </c>
      <c r="N20" s="38"/>
      <c r="O20" s="233" t="str">
        <f>IF('Rekapitulace stavby'!AN19="","",'Rekapitulace stavby'!AN19)</f>
        <v/>
      </c>
      <c r="P20" s="233"/>
      <c r="Q20" s="38"/>
      <c r="R20" s="39"/>
    </row>
    <row r="21" spans="2:18" s="1" customFormat="1" ht="18" customHeight="1">
      <c r="B21" s="37"/>
      <c r="C21" s="38"/>
      <c r="D21" s="38"/>
      <c r="E21" s="30" t="str">
        <f>IF('Rekapitulace stavby'!E20="","",'Rekapitulace stavby'!E20)</f>
        <v xml:space="preserve"> </v>
      </c>
      <c r="F21" s="38"/>
      <c r="G21" s="38"/>
      <c r="H21" s="38"/>
      <c r="I21" s="38"/>
      <c r="J21" s="38"/>
      <c r="K21" s="38"/>
      <c r="L21" s="38"/>
      <c r="M21" s="32" t="s">
        <v>27</v>
      </c>
      <c r="N21" s="38"/>
      <c r="O21" s="233" t="str">
        <f>IF('Rekapitulace stavby'!AN20="","",'Rekapitulace stavby'!AN20)</f>
        <v/>
      </c>
      <c r="P21" s="233"/>
      <c r="Q21" s="38"/>
      <c r="R21" s="39"/>
    </row>
    <row r="22" spans="2:18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4.45" customHeight="1">
      <c r="B23" s="37"/>
      <c r="C23" s="38"/>
      <c r="D23" s="32" t="s">
        <v>32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9"/>
    </row>
    <row r="24" spans="2:18" s="1" customFormat="1" ht="16.5" customHeight="1">
      <c r="B24" s="37"/>
      <c r="C24" s="38"/>
      <c r="D24" s="38"/>
      <c r="E24" s="238" t="s">
        <v>5</v>
      </c>
      <c r="F24" s="238"/>
      <c r="G24" s="238"/>
      <c r="H24" s="238"/>
      <c r="I24" s="238"/>
      <c r="J24" s="238"/>
      <c r="K24" s="238"/>
      <c r="L24" s="238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9"/>
    </row>
    <row r="26" spans="2:18" s="1" customFormat="1" ht="6.95" customHeight="1">
      <c r="B26" s="37"/>
      <c r="C26" s="38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38"/>
      <c r="R26" s="39"/>
    </row>
    <row r="27" spans="2:18" s="1" customFormat="1" ht="14.45" customHeight="1">
      <c r="B27" s="37"/>
      <c r="C27" s="38"/>
      <c r="D27" s="109" t="s">
        <v>95</v>
      </c>
      <c r="E27" s="38"/>
      <c r="F27" s="38"/>
      <c r="G27" s="38"/>
      <c r="H27" s="38"/>
      <c r="I27" s="38"/>
      <c r="J27" s="38"/>
      <c r="K27" s="38"/>
      <c r="L27" s="38"/>
      <c r="M27" s="239">
        <f>N88</f>
        <v>0</v>
      </c>
      <c r="N27" s="239"/>
      <c r="O27" s="239"/>
      <c r="P27" s="239"/>
      <c r="Q27" s="38"/>
      <c r="R27" s="39"/>
    </row>
    <row r="28" spans="2:18" s="1" customFormat="1" ht="14.45" customHeight="1">
      <c r="B28" s="37"/>
      <c r="C28" s="38"/>
      <c r="D28" s="36"/>
      <c r="E28" s="38"/>
      <c r="F28" s="38"/>
      <c r="G28" s="38"/>
      <c r="H28" s="38"/>
      <c r="I28" s="38"/>
      <c r="J28" s="38"/>
      <c r="K28" s="38"/>
      <c r="L28" s="38"/>
      <c r="M28" s="239"/>
      <c r="N28" s="239"/>
      <c r="O28" s="239"/>
      <c r="P28" s="239"/>
      <c r="Q28" s="38"/>
      <c r="R28" s="39"/>
    </row>
    <row r="29" spans="2:18" s="1" customFormat="1" ht="6.95" customHeight="1">
      <c r="B29" s="37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9"/>
    </row>
    <row r="30" spans="2:18" s="1" customFormat="1" ht="25.35" customHeight="1">
      <c r="B30" s="37"/>
      <c r="C30" s="38"/>
      <c r="D30" s="110" t="s">
        <v>34</v>
      </c>
      <c r="E30" s="38"/>
      <c r="F30" s="38"/>
      <c r="G30" s="38"/>
      <c r="H30" s="38"/>
      <c r="I30" s="38"/>
      <c r="J30" s="38"/>
      <c r="K30" s="38"/>
      <c r="L30" s="38"/>
      <c r="M30" s="286">
        <f>ROUND(M27+M28,2)</f>
        <v>0</v>
      </c>
      <c r="N30" s="273"/>
      <c r="O30" s="273"/>
      <c r="P30" s="273"/>
      <c r="Q30" s="38"/>
      <c r="R30" s="39"/>
    </row>
    <row r="31" spans="2:18" s="1" customFormat="1" ht="6.95" customHeight="1">
      <c r="B31" s="37"/>
      <c r="C31" s="38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38"/>
      <c r="R31" s="39"/>
    </row>
    <row r="32" spans="2:18" s="1" customFormat="1" ht="14.45" customHeight="1">
      <c r="B32" s="37"/>
      <c r="C32" s="38"/>
      <c r="D32" s="44" t="s">
        <v>35</v>
      </c>
      <c r="E32" s="44" t="s">
        <v>36</v>
      </c>
      <c r="F32" s="45">
        <v>0.21</v>
      </c>
      <c r="G32" s="111" t="s">
        <v>37</v>
      </c>
      <c r="H32" s="283">
        <f>(SUM(BE93:BE93)+SUM(BE111:BE119))</f>
        <v>0</v>
      </c>
      <c r="I32" s="273"/>
      <c r="J32" s="273"/>
      <c r="K32" s="38"/>
      <c r="L32" s="38"/>
      <c r="M32" s="283">
        <f>ROUND((SUM(BE93:BE93)+SUM(BE111:BE119)), 2)*F32</f>
        <v>0</v>
      </c>
      <c r="N32" s="273"/>
      <c r="O32" s="273"/>
      <c r="P32" s="273"/>
      <c r="Q32" s="38"/>
      <c r="R32" s="39"/>
    </row>
    <row r="33" spans="2:18" s="1" customFormat="1" ht="14.45" customHeight="1">
      <c r="B33" s="37"/>
      <c r="C33" s="38"/>
      <c r="D33" s="38"/>
      <c r="E33" s="44" t="s">
        <v>38</v>
      </c>
      <c r="F33" s="45">
        <v>0.15</v>
      </c>
      <c r="G33" s="111" t="s">
        <v>37</v>
      </c>
      <c r="H33" s="283">
        <f>(SUM(BF93:BF93)+SUM(BF111:BF119))</f>
        <v>0</v>
      </c>
      <c r="I33" s="273"/>
      <c r="J33" s="273"/>
      <c r="K33" s="38"/>
      <c r="L33" s="38"/>
      <c r="M33" s="283">
        <f>ROUND((SUM(BF93:BF93)+SUM(BF111:BF119)), 2)*F33</f>
        <v>0</v>
      </c>
      <c r="N33" s="273"/>
      <c r="O33" s="273"/>
      <c r="P33" s="273"/>
      <c r="Q33" s="38"/>
      <c r="R33" s="39"/>
    </row>
    <row r="34" spans="2:18" s="1" customFormat="1" ht="14.45" hidden="1" customHeight="1">
      <c r="B34" s="37"/>
      <c r="C34" s="38"/>
      <c r="D34" s="38"/>
      <c r="E34" s="44" t="s">
        <v>39</v>
      </c>
      <c r="F34" s="45">
        <v>0.21</v>
      </c>
      <c r="G34" s="111" t="s">
        <v>37</v>
      </c>
      <c r="H34" s="283">
        <f>(SUM(BG93:BG93)+SUM(BG111:BG119))</f>
        <v>0</v>
      </c>
      <c r="I34" s="273"/>
      <c r="J34" s="273"/>
      <c r="K34" s="38"/>
      <c r="L34" s="38"/>
      <c r="M34" s="283">
        <v>0</v>
      </c>
      <c r="N34" s="273"/>
      <c r="O34" s="273"/>
      <c r="P34" s="273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40</v>
      </c>
      <c r="F35" s="45">
        <v>0.15</v>
      </c>
      <c r="G35" s="111" t="s">
        <v>37</v>
      </c>
      <c r="H35" s="283">
        <f>(SUM(BH93:BH93)+SUM(BH111:BH119))</f>
        <v>0</v>
      </c>
      <c r="I35" s="273"/>
      <c r="J35" s="273"/>
      <c r="K35" s="38"/>
      <c r="L35" s="38"/>
      <c r="M35" s="283">
        <v>0</v>
      </c>
      <c r="N35" s="273"/>
      <c r="O35" s="273"/>
      <c r="P35" s="273"/>
      <c r="Q35" s="38"/>
      <c r="R35" s="39"/>
    </row>
    <row r="36" spans="2:18" s="1" customFormat="1" ht="14.45" hidden="1" customHeight="1">
      <c r="B36" s="37"/>
      <c r="C36" s="38"/>
      <c r="D36" s="38"/>
      <c r="E36" s="44" t="s">
        <v>41</v>
      </c>
      <c r="F36" s="45">
        <v>0</v>
      </c>
      <c r="G36" s="111" t="s">
        <v>37</v>
      </c>
      <c r="H36" s="283">
        <f>(SUM(BI93:BI93)+SUM(BI111:BI119))</f>
        <v>0</v>
      </c>
      <c r="I36" s="273"/>
      <c r="J36" s="273"/>
      <c r="K36" s="38"/>
      <c r="L36" s="38"/>
      <c r="M36" s="283">
        <v>0</v>
      </c>
      <c r="N36" s="273"/>
      <c r="O36" s="273"/>
      <c r="P36" s="273"/>
      <c r="Q36" s="38"/>
      <c r="R36" s="39"/>
    </row>
    <row r="37" spans="2:18" s="1" customFormat="1" ht="6.95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9"/>
    </row>
    <row r="38" spans="2:18" s="1" customFormat="1" ht="25.35" customHeight="1">
      <c r="B38" s="37"/>
      <c r="C38" s="107"/>
      <c r="D38" s="112" t="s">
        <v>42</v>
      </c>
      <c r="E38" s="77"/>
      <c r="F38" s="77"/>
      <c r="G38" s="113" t="s">
        <v>43</v>
      </c>
      <c r="H38" s="114" t="s">
        <v>44</v>
      </c>
      <c r="I38" s="77"/>
      <c r="J38" s="77"/>
      <c r="K38" s="77"/>
      <c r="L38" s="284">
        <f>SUM(M30:M36)</f>
        <v>0</v>
      </c>
      <c r="M38" s="284"/>
      <c r="N38" s="284"/>
      <c r="O38" s="284"/>
      <c r="P38" s="285"/>
      <c r="Q38" s="107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s="1" customFormat="1" ht="14.45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9"/>
    </row>
    <row r="41" spans="2:18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 ht="15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 ht="15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 ht="15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 ht="15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213" t="s">
        <v>96</v>
      </c>
      <c r="D76" s="214"/>
      <c r="E76" s="214"/>
      <c r="F76" s="214"/>
      <c r="G76" s="214"/>
      <c r="H76" s="214"/>
      <c r="I76" s="214"/>
      <c r="J76" s="214"/>
      <c r="K76" s="214"/>
      <c r="L76" s="214"/>
      <c r="M76" s="214"/>
      <c r="N76" s="214"/>
      <c r="O76" s="214"/>
      <c r="P76" s="214"/>
      <c r="Q76" s="214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0" customHeight="1">
      <c r="B78" s="37"/>
      <c r="C78" s="32" t="s">
        <v>18</v>
      </c>
      <c r="D78" s="38"/>
      <c r="E78" s="38"/>
      <c r="F78" s="274" t="str">
        <f>F6</f>
        <v>Znojmo - U Lesíka - Retenční nádrž dešťových vod s ATS pro závlahu zeleně - 2021</v>
      </c>
      <c r="G78" s="275"/>
      <c r="H78" s="275"/>
      <c r="I78" s="275"/>
      <c r="J78" s="275"/>
      <c r="K78" s="275"/>
      <c r="L78" s="275"/>
      <c r="M78" s="275"/>
      <c r="N78" s="275"/>
      <c r="O78" s="275"/>
      <c r="P78" s="275"/>
      <c r="Q78" s="38"/>
      <c r="R78" s="39"/>
    </row>
    <row r="79" spans="2:18" s="1" customFormat="1" ht="36.950000000000003" customHeight="1">
      <c r="B79" s="37"/>
      <c r="C79" s="71" t="s">
        <v>93</v>
      </c>
      <c r="D79" s="38"/>
      <c r="E79" s="38"/>
      <c r="F79" s="215" t="str">
        <f>F7</f>
        <v>VRN - Vedlejší rozpočtové náklady</v>
      </c>
      <c r="G79" s="273"/>
      <c r="H79" s="273"/>
      <c r="I79" s="273"/>
      <c r="J79" s="273"/>
      <c r="K79" s="273"/>
      <c r="L79" s="273"/>
      <c r="M79" s="273"/>
      <c r="N79" s="273"/>
      <c r="O79" s="273"/>
      <c r="P79" s="273"/>
      <c r="Q79" s="38"/>
      <c r="R79" s="39"/>
    </row>
    <row r="80" spans="2:18" s="1" customFormat="1" ht="6.95" customHeight="1"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9"/>
    </row>
    <row r="81" spans="2:47" s="1" customFormat="1" ht="18" customHeight="1">
      <c r="B81" s="37"/>
      <c r="C81" s="32" t="s">
        <v>22</v>
      </c>
      <c r="D81" s="38"/>
      <c r="E81" s="38"/>
      <c r="F81" s="30" t="str">
        <f>F9</f>
        <v xml:space="preserve"> </v>
      </c>
      <c r="G81" s="38"/>
      <c r="H81" s="38"/>
      <c r="I81" s="38"/>
      <c r="J81" s="38"/>
      <c r="K81" s="32" t="s">
        <v>24</v>
      </c>
      <c r="L81" s="38"/>
      <c r="M81" s="276" t="str">
        <f>IF(O9="","",O9)</f>
        <v/>
      </c>
      <c r="N81" s="276"/>
      <c r="O81" s="276"/>
      <c r="P81" s="276"/>
      <c r="Q81" s="38"/>
      <c r="R81" s="39"/>
    </row>
    <row r="82" spans="2:47" s="1" customFormat="1" ht="6.95" customHeight="1"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9"/>
    </row>
    <row r="83" spans="2:47" s="1" customFormat="1" ht="15">
      <c r="B83" s="37"/>
      <c r="C83" s="32" t="s">
        <v>25</v>
      </c>
      <c r="D83" s="38"/>
      <c r="E83" s="38"/>
      <c r="F83" s="30" t="str">
        <f>E12</f>
        <v xml:space="preserve"> </v>
      </c>
      <c r="G83" s="38"/>
      <c r="H83" s="38"/>
      <c r="I83" s="38"/>
      <c r="J83" s="38"/>
      <c r="K83" s="32" t="s">
        <v>29</v>
      </c>
      <c r="L83" s="38"/>
      <c r="M83" s="233" t="str">
        <f>E18</f>
        <v xml:space="preserve"> </v>
      </c>
      <c r="N83" s="233"/>
      <c r="O83" s="233"/>
      <c r="P83" s="233"/>
      <c r="Q83" s="233"/>
      <c r="R83" s="39"/>
    </row>
    <row r="84" spans="2:47" s="1" customFormat="1" ht="14.45" customHeight="1">
      <c r="B84" s="37"/>
      <c r="C84" s="32" t="s">
        <v>28</v>
      </c>
      <c r="D84" s="38"/>
      <c r="E84" s="38"/>
      <c r="F84" s="30" t="str">
        <f>IF(E15="","",E15)</f>
        <v/>
      </c>
      <c r="G84" s="38"/>
      <c r="H84" s="38"/>
      <c r="I84" s="38"/>
      <c r="J84" s="38"/>
      <c r="K84" s="32" t="s">
        <v>31</v>
      </c>
      <c r="L84" s="38"/>
      <c r="M84" s="233" t="str">
        <f>E21</f>
        <v xml:space="preserve"> </v>
      </c>
      <c r="N84" s="233"/>
      <c r="O84" s="233"/>
      <c r="P84" s="233"/>
      <c r="Q84" s="233"/>
      <c r="R84" s="39"/>
    </row>
    <row r="85" spans="2:47" s="1" customFormat="1" ht="10.35" customHeight="1"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9"/>
    </row>
    <row r="86" spans="2:47" s="1" customFormat="1" ht="29.25" customHeight="1">
      <c r="B86" s="37"/>
      <c r="C86" s="280" t="s">
        <v>97</v>
      </c>
      <c r="D86" s="281"/>
      <c r="E86" s="281"/>
      <c r="F86" s="281"/>
      <c r="G86" s="281"/>
      <c r="H86" s="107"/>
      <c r="I86" s="107"/>
      <c r="J86" s="107"/>
      <c r="K86" s="107"/>
      <c r="L86" s="107"/>
      <c r="M86" s="107"/>
      <c r="N86" s="280" t="s">
        <v>98</v>
      </c>
      <c r="O86" s="281"/>
      <c r="P86" s="281"/>
      <c r="Q86" s="281"/>
      <c r="R86" s="39"/>
    </row>
    <row r="87" spans="2:47" s="1" customFormat="1" ht="10.35" customHeigh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9"/>
    </row>
    <row r="88" spans="2:47" s="1" customFormat="1" ht="29.25" customHeight="1">
      <c r="B88" s="37"/>
      <c r="C88" s="115" t="s">
        <v>99</v>
      </c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212">
        <f>N111</f>
        <v>0</v>
      </c>
      <c r="O88" s="282"/>
      <c r="P88" s="282"/>
      <c r="Q88" s="282"/>
      <c r="R88" s="39"/>
      <c r="AU88" s="21" t="s">
        <v>100</v>
      </c>
    </row>
    <row r="89" spans="2:47" s="6" customFormat="1" ht="24.95" customHeight="1">
      <c r="B89" s="116"/>
      <c r="C89" s="117"/>
      <c r="D89" s="118" t="s">
        <v>455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51">
        <f>N112</f>
        <v>0</v>
      </c>
      <c r="O89" s="279"/>
      <c r="P89" s="279"/>
      <c r="Q89" s="279"/>
      <c r="R89" s="119"/>
    </row>
    <row r="90" spans="2:47" s="7" customFormat="1" ht="19.899999999999999" customHeight="1">
      <c r="B90" s="120"/>
      <c r="C90" s="121"/>
      <c r="D90" s="104" t="s">
        <v>456</v>
      </c>
      <c r="E90" s="121"/>
      <c r="F90" s="121"/>
      <c r="G90" s="121"/>
      <c r="H90" s="121"/>
      <c r="I90" s="121"/>
      <c r="J90" s="121"/>
      <c r="K90" s="121"/>
      <c r="L90" s="121"/>
      <c r="M90" s="121"/>
      <c r="N90" s="277">
        <f>N113</f>
        <v>0</v>
      </c>
      <c r="O90" s="278"/>
      <c r="P90" s="278"/>
      <c r="Q90" s="278"/>
      <c r="R90" s="122"/>
    </row>
    <row r="91" spans="2:47" s="7" customFormat="1" ht="19.899999999999999" customHeight="1">
      <c r="B91" s="120"/>
      <c r="C91" s="121"/>
      <c r="D91" s="104" t="s">
        <v>457</v>
      </c>
      <c r="E91" s="121"/>
      <c r="F91" s="121"/>
      <c r="G91" s="121"/>
      <c r="H91" s="121"/>
      <c r="I91" s="121"/>
      <c r="J91" s="121"/>
      <c r="K91" s="121"/>
      <c r="L91" s="121"/>
      <c r="M91" s="121"/>
      <c r="N91" s="277">
        <f>N118</f>
        <v>0</v>
      </c>
      <c r="O91" s="278"/>
      <c r="P91" s="278"/>
      <c r="Q91" s="278"/>
      <c r="R91" s="122"/>
    </row>
    <row r="92" spans="2:47" s="1" customFormat="1" ht="21.75" customHeight="1"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9"/>
    </row>
    <row r="93" spans="2:47" s="1" customForma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9"/>
    </row>
    <row r="94" spans="2:47" s="1" customFormat="1" ht="29.25" customHeight="1">
      <c r="B94" s="37"/>
      <c r="C94" s="106" t="s">
        <v>474</v>
      </c>
      <c r="D94" s="107"/>
      <c r="E94" s="107"/>
      <c r="F94" s="107"/>
      <c r="G94" s="107"/>
      <c r="H94" s="107"/>
      <c r="I94" s="107"/>
      <c r="J94" s="107"/>
      <c r="K94" s="107"/>
      <c r="L94" s="201">
        <f>ROUND(SUM(N88),2)</f>
        <v>0</v>
      </c>
      <c r="M94" s="201"/>
      <c r="N94" s="201"/>
      <c r="O94" s="201"/>
      <c r="P94" s="201"/>
      <c r="Q94" s="201"/>
      <c r="R94" s="39"/>
    </row>
    <row r="95" spans="2:47" s="1" customFormat="1" ht="6.95" customHeight="1">
      <c r="B95" s="61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3"/>
    </row>
    <row r="99" spans="2:63" s="1" customFormat="1" ht="6.95" customHeight="1">
      <c r="B99" s="64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6"/>
    </row>
    <row r="100" spans="2:63" s="1" customFormat="1" ht="36.950000000000003" customHeight="1">
      <c r="B100" s="37"/>
      <c r="C100" s="213" t="s">
        <v>112</v>
      </c>
      <c r="D100" s="273"/>
      <c r="E100" s="273"/>
      <c r="F100" s="273"/>
      <c r="G100" s="273"/>
      <c r="H100" s="273"/>
      <c r="I100" s="273"/>
      <c r="J100" s="273"/>
      <c r="K100" s="273"/>
      <c r="L100" s="273"/>
      <c r="M100" s="273"/>
      <c r="N100" s="273"/>
      <c r="O100" s="273"/>
      <c r="P100" s="273"/>
      <c r="Q100" s="273"/>
      <c r="R100" s="39"/>
    </row>
    <row r="101" spans="2:63" s="1" customFormat="1" ht="6.95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9"/>
    </row>
    <row r="102" spans="2:63" s="1" customFormat="1" ht="30" customHeight="1">
      <c r="B102" s="37"/>
      <c r="C102" s="32" t="s">
        <v>18</v>
      </c>
      <c r="D102" s="38"/>
      <c r="E102" s="38"/>
      <c r="F102" s="274" t="str">
        <f>F6</f>
        <v>Znojmo - U Lesíka - Retenční nádrž dešťových vod s ATS pro závlahu zeleně - 2021</v>
      </c>
      <c r="G102" s="275"/>
      <c r="H102" s="275"/>
      <c r="I102" s="275"/>
      <c r="J102" s="275"/>
      <c r="K102" s="275"/>
      <c r="L102" s="275"/>
      <c r="M102" s="275"/>
      <c r="N102" s="275"/>
      <c r="O102" s="275"/>
      <c r="P102" s="275"/>
      <c r="Q102" s="38"/>
      <c r="R102" s="39"/>
    </row>
    <row r="103" spans="2:63" s="1" customFormat="1" ht="36.950000000000003" customHeight="1">
      <c r="B103" s="37"/>
      <c r="C103" s="71" t="s">
        <v>93</v>
      </c>
      <c r="D103" s="38"/>
      <c r="E103" s="38"/>
      <c r="F103" s="215" t="str">
        <f>F7</f>
        <v>VRN - Vedlejší rozpočtové náklady</v>
      </c>
      <c r="G103" s="273"/>
      <c r="H103" s="273"/>
      <c r="I103" s="273"/>
      <c r="J103" s="273"/>
      <c r="K103" s="273"/>
      <c r="L103" s="273"/>
      <c r="M103" s="273"/>
      <c r="N103" s="273"/>
      <c r="O103" s="273"/>
      <c r="P103" s="273"/>
      <c r="Q103" s="38"/>
      <c r="R103" s="39"/>
    </row>
    <row r="104" spans="2:63" s="1" customFormat="1" ht="6.95" customHeight="1"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9"/>
    </row>
    <row r="105" spans="2:63" s="1" customFormat="1" ht="18" customHeight="1">
      <c r="B105" s="37"/>
      <c r="C105" s="32" t="s">
        <v>22</v>
      </c>
      <c r="D105" s="38"/>
      <c r="E105" s="38"/>
      <c r="F105" s="30" t="str">
        <f>F9</f>
        <v xml:space="preserve"> </v>
      </c>
      <c r="G105" s="38"/>
      <c r="H105" s="38"/>
      <c r="I105" s="38"/>
      <c r="J105" s="38"/>
      <c r="K105" s="32" t="s">
        <v>24</v>
      </c>
      <c r="L105" s="38"/>
      <c r="M105" s="276" t="str">
        <f>IF(O9="","",O9)</f>
        <v/>
      </c>
      <c r="N105" s="276"/>
      <c r="O105" s="276"/>
      <c r="P105" s="276"/>
      <c r="Q105" s="38"/>
      <c r="R105" s="39"/>
    </row>
    <row r="106" spans="2:63" s="1" customFormat="1" ht="6.95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9"/>
    </row>
    <row r="107" spans="2:63" s="1" customFormat="1" ht="15">
      <c r="B107" s="37"/>
      <c r="C107" s="32" t="s">
        <v>25</v>
      </c>
      <c r="D107" s="38"/>
      <c r="E107" s="38"/>
      <c r="F107" s="30" t="str">
        <f>E12</f>
        <v xml:space="preserve"> </v>
      </c>
      <c r="G107" s="38"/>
      <c r="H107" s="38"/>
      <c r="I107" s="38"/>
      <c r="J107" s="38"/>
      <c r="K107" s="32" t="s">
        <v>29</v>
      </c>
      <c r="L107" s="38"/>
      <c r="M107" s="233" t="str">
        <f>E18</f>
        <v xml:space="preserve"> </v>
      </c>
      <c r="N107" s="233"/>
      <c r="O107" s="233"/>
      <c r="P107" s="233"/>
      <c r="Q107" s="233"/>
      <c r="R107" s="39"/>
    </row>
    <row r="108" spans="2:63" s="1" customFormat="1" ht="14.45" customHeight="1">
      <c r="B108" s="37"/>
      <c r="C108" s="32" t="s">
        <v>28</v>
      </c>
      <c r="D108" s="38"/>
      <c r="E108" s="38"/>
      <c r="F108" s="30" t="str">
        <f>IF(E15="","",E15)</f>
        <v/>
      </c>
      <c r="G108" s="38"/>
      <c r="H108" s="38"/>
      <c r="I108" s="38"/>
      <c r="J108" s="38"/>
      <c r="K108" s="32" t="s">
        <v>31</v>
      </c>
      <c r="L108" s="38"/>
      <c r="M108" s="233" t="str">
        <f>E21</f>
        <v xml:space="preserve"> </v>
      </c>
      <c r="N108" s="233"/>
      <c r="O108" s="233"/>
      <c r="P108" s="233"/>
      <c r="Q108" s="233"/>
      <c r="R108" s="39"/>
    </row>
    <row r="109" spans="2:63" s="1" customFormat="1" ht="10.3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63" s="8" customFormat="1" ht="29.25" customHeight="1">
      <c r="B110" s="125"/>
      <c r="C110" s="126" t="s">
        <v>113</v>
      </c>
      <c r="D110" s="127" t="s">
        <v>114</v>
      </c>
      <c r="E110" s="127" t="s">
        <v>53</v>
      </c>
      <c r="F110" s="271" t="s">
        <v>115</v>
      </c>
      <c r="G110" s="271"/>
      <c r="H110" s="271"/>
      <c r="I110" s="271"/>
      <c r="J110" s="127" t="s">
        <v>116</v>
      </c>
      <c r="K110" s="127" t="s">
        <v>117</v>
      </c>
      <c r="L110" s="271" t="s">
        <v>118</v>
      </c>
      <c r="M110" s="271"/>
      <c r="N110" s="271" t="s">
        <v>98</v>
      </c>
      <c r="O110" s="271"/>
      <c r="P110" s="271"/>
      <c r="Q110" s="272"/>
      <c r="R110" s="128"/>
      <c r="T110" s="78" t="s">
        <v>119</v>
      </c>
      <c r="U110" s="79" t="s">
        <v>35</v>
      </c>
      <c r="V110" s="79" t="s">
        <v>120</v>
      </c>
      <c r="W110" s="79" t="s">
        <v>121</v>
      </c>
      <c r="X110" s="79" t="s">
        <v>122</v>
      </c>
      <c r="Y110" s="79" t="s">
        <v>123</v>
      </c>
      <c r="Z110" s="79" t="s">
        <v>124</v>
      </c>
      <c r="AA110" s="80" t="s">
        <v>125</v>
      </c>
    </row>
    <row r="111" spans="2:63" s="1" customFormat="1" ht="29.25" customHeight="1">
      <c r="B111" s="37"/>
      <c r="C111" s="82" t="s">
        <v>95</v>
      </c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248">
        <f>BK111</f>
        <v>0</v>
      </c>
      <c r="O111" s="249"/>
      <c r="P111" s="249"/>
      <c r="Q111" s="249"/>
      <c r="R111" s="39"/>
      <c r="T111" s="81"/>
      <c r="U111" s="53"/>
      <c r="V111" s="53"/>
      <c r="W111" s="129">
        <f>W112+W120</f>
        <v>0</v>
      </c>
      <c r="X111" s="53"/>
      <c r="Y111" s="129">
        <f>Y112+Y120</f>
        <v>0</v>
      </c>
      <c r="Z111" s="53"/>
      <c r="AA111" s="130">
        <f>AA112+AA120</f>
        <v>0</v>
      </c>
      <c r="AT111" s="21" t="s">
        <v>70</v>
      </c>
      <c r="AU111" s="21" t="s">
        <v>100</v>
      </c>
      <c r="BK111" s="131">
        <f>BK112+BK120</f>
        <v>0</v>
      </c>
    </row>
    <row r="112" spans="2:63" s="9" customFormat="1" ht="37.35" customHeight="1">
      <c r="B112" s="132"/>
      <c r="C112" s="133"/>
      <c r="D112" s="134" t="s">
        <v>455</v>
      </c>
      <c r="E112" s="134"/>
      <c r="F112" s="134"/>
      <c r="G112" s="134"/>
      <c r="H112" s="134"/>
      <c r="I112" s="134"/>
      <c r="J112" s="134"/>
      <c r="K112" s="134"/>
      <c r="L112" s="134"/>
      <c r="M112" s="134"/>
      <c r="N112" s="250">
        <f>BK112</f>
        <v>0</v>
      </c>
      <c r="O112" s="251"/>
      <c r="P112" s="251"/>
      <c r="Q112" s="251"/>
      <c r="R112" s="135"/>
      <c r="T112" s="136"/>
      <c r="U112" s="133"/>
      <c r="V112" s="133"/>
      <c r="W112" s="137">
        <f>W113+W118</f>
        <v>0</v>
      </c>
      <c r="X112" s="133"/>
      <c r="Y112" s="137">
        <f>Y113+Y118</f>
        <v>0</v>
      </c>
      <c r="Z112" s="133"/>
      <c r="AA112" s="138">
        <f>AA113+AA118</f>
        <v>0</v>
      </c>
      <c r="AR112" s="139" t="s">
        <v>157</v>
      </c>
      <c r="AT112" s="140" t="s">
        <v>70</v>
      </c>
      <c r="AU112" s="140" t="s">
        <v>71</v>
      </c>
      <c r="AY112" s="139" t="s">
        <v>126</v>
      </c>
      <c r="BK112" s="141">
        <f>BK113+BK118</f>
        <v>0</v>
      </c>
    </row>
    <row r="113" spans="2:65" s="9" customFormat="1" ht="19.899999999999999" customHeight="1">
      <c r="B113" s="132"/>
      <c r="C113" s="133"/>
      <c r="D113" s="142" t="s">
        <v>456</v>
      </c>
      <c r="E113" s="142"/>
      <c r="F113" s="142"/>
      <c r="G113" s="142"/>
      <c r="H113" s="142"/>
      <c r="I113" s="142"/>
      <c r="J113" s="142"/>
      <c r="K113" s="142"/>
      <c r="L113" s="142"/>
      <c r="M113" s="142"/>
      <c r="N113" s="252">
        <f>BK113</f>
        <v>0</v>
      </c>
      <c r="O113" s="253"/>
      <c r="P113" s="253"/>
      <c r="Q113" s="253"/>
      <c r="R113" s="135"/>
      <c r="T113" s="136"/>
      <c r="U113" s="133"/>
      <c r="V113" s="133"/>
      <c r="W113" s="137">
        <f>SUM(W114:W117)</f>
        <v>0</v>
      </c>
      <c r="X113" s="133"/>
      <c r="Y113" s="137">
        <f>SUM(Y114:Y117)</f>
        <v>0</v>
      </c>
      <c r="Z113" s="133"/>
      <c r="AA113" s="138">
        <f>SUM(AA114:AA117)</f>
        <v>0</v>
      </c>
      <c r="AR113" s="139" t="s">
        <v>157</v>
      </c>
      <c r="AT113" s="140" t="s">
        <v>70</v>
      </c>
      <c r="AU113" s="140" t="s">
        <v>79</v>
      </c>
      <c r="AY113" s="139" t="s">
        <v>126</v>
      </c>
      <c r="BK113" s="141">
        <f>SUM(BK114:BK117)</f>
        <v>0</v>
      </c>
    </row>
    <row r="114" spans="2:65" s="1" customFormat="1" ht="16.5" customHeight="1">
      <c r="B114" s="123"/>
      <c r="C114" s="143" t="s">
        <v>79</v>
      </c>
      <c r="D114" s="143" t="s">
        <v>127</v>
      </c>
      <c r="E114" s="144" t="s">
        <v>458</v>
      </c>
      <c r="F114" s="245" t="s">
        <v>459</v>
      </c>
      <c r="G114" s="245"/>
      <c r="H114" s="245"/>
      <c r="I114" s="245"/>
      <c r="J114" s="145" t="s">
        <v>460</v>
      </c>
      <c r="K114" s="146">
        <v>1</v>
      </c>
      <c r="L114" s="246">
        <v>0</v>
      </c>
      <c r="M114" s="246"/>
      <c r="N114" s="247">
        <f>ROUND(L114*K114,2)</f>
        <v>0</v>
      </c>
      <c r="O114" s="247"/>
      <c r="P114" s="247"/>
      <c r="Q114" s="247"/>
      <c r="R114" s="124"/>
      <c r="T114" s="147" t="s">
        <v>5</v>
      </c>
      <c r="U114" s="46" t="s">
        <v>36</v>
      </c>
      <c r="V114" s="38"/>
      <c r="W114" s="148">
        <f>V114*K114</f>
        <v>0</v>
      </c>
      <c r="X114" s="148">
        <v>0</v>
      </c>
      <c r="Y114" s="148">
        <f>X114*K114</f>
        <v>0</v>
      </c>
      <c r="Z114" s="148">
        <v>0</v>
      </c>
      <c r="AA114" s="149">
        <f>Z114*K114</f>
        <v>0</v>
      </c>
      <c r="AR114" s="21" t="s">
        <v>461</v>
      </c>
      <c r="AT114" s="21" t="s">
        <v>127</v>
      </c>
      <c r="AU114" s="21" t="s">
        <v>91</v>
      </c>
      <c r="AY114" s="21" t="s">
        <v>126</v>
      </c>
      <c r="BE114" s="105">
        <f>IF(U114="základní",N114,0)</f>
        <v>0</v>
      </c>
      <c r="BF114" s="105">
        <f>IF(U114="snížená",N114,0)</f>
        <v>0</v>
      </c>
      <c r="BG114" s="105">
        <f>IF(U114="zákl. přenesená",N114,0)</f>
        <v>0</v>
      </c>
      <c r="BH114" s="105">
        <f>IF(U114="sníž. přenesená",N114,0)</f>
        <v>0</v>
      </c>
      <c r="BI114" s="105">
        <f>IF(U114="nulová",N114,0)</f>
        <v>0</v>
      </c>
      <c r="BJ114" s="21" t="s">
        <v>79</v>
      </c>
      <c r="BK114" s="105">
        <f>ROUND(L114*K114,2)</f>
        <v>0</v>
      </c>
      <c r="BL114" s="21" t="s">
        <v>461</v>
      </c>
      <c r="BM114" s="21" t="s">
        <v>462</v>
      </c>
    </row>
    <row r="115" spans="2:65" s="1" customFormat="1" ht="16.5" customHeight="1">
      <c r="B115" s="123"/>
      <c r="C115" s="143" t="s">
        <v>91</v>
      </c>
      <c r="D115" s="143" t="s">
        <v>127</v>
      </c>
      <c r="E115" s="144" t="s">
        <v>463</v>
      </c>
      <c r="F115" s="245" t="s">
        <v>464</v>
      </c>
      <c r="G115" s="245"/>
      <c r="H115" s="245"/>
      <c r="I115" s="245"/>
      <c r="J115" s="145" t="s">
        <v>460</v>
      </c>
      <c r="K115" s="146">
        <v>1</v>
      </c>
      <c r="L115" s="246">
        <v>0</v>
      </c>
      <c r="M115" s="246"/>
      <c r="N115" s="247">
        <f>ROUND(L115*K115,2)</f>
        <v>0</v>
      </c>
      <c r="O115" s="247"/>
      <c r="P115" s="247"/>
      <c r="Q115" s="247"/>
      <c r="R115" s="124"/>
      <c r="T115" s="147" t="s">
        <v>5</v>
      </c>
      <c r="U115" s="46" t="s">
        <v>36</v>
      </c>
      <c r="V115" s="38"/>
      <c r="W115" s="148">
        <f>V115*K115</f>
        <v>0</v>
      </c>
      <c r="X115" s="148">
        <v>0</v>
      </c>
      <c r="Y115" s="148">
        <f>X115*K115</f>
        <v>0</v>
      </c>
      <c r="Z115" s="148">
        <v>0</v>
      </c>
      <c r="AA115" s="149">
        <f>Z115*K115</f>
        <v>0</v>
      </c>
      <c r="AR115" s="21" t="s">
        <v>461</v>
      </c>
      <c r="AT115" s="21" t="s">
        <v>127</v>
      </c>
      <c r="AU115" s="21" t="s">
        <v>91</v>
      </c>
      <c r="AY115" s="21" t="s">
        <v>126</v>
      </c>
      <c r="BE115" s="105">
        <f>IF(U115="základní",N115,0)</f>
        <v>0</v>
      </c>
      <c r="BF115" s="105">
        <f>IF(U115="snížená",N115,0)</f>
        <v>0</v>
      </c>
      <c r="BG115" s="105">
        <f>IF(U115="zákl. přenesená",N115,0)</f>
        <v>0</v>
      </c>
      <c r="BH115" s="105">
        <f>IF(U115="sníž. přenesená",N115,0)</f>
        <v>0</v>
      </c>
      <c r="BI115" s="105">
        <f>IF(U115="nulová",N115,0)</f>
        <v>0</v>
      </c>
      <c r="BJ115" s="21" t="s">
        <v>79</v>
      </c>
      <c r="BK115" s="105">
        <f>ROUND(L115*K115,2)</f>
        <v>0</v>
      </c>
      <c r="BL115" s="21" t="s">
        <v>461</v>
      </c>
      <c r="BM115" s="21" t="s">
        <v>465</v>
      </c>
    </row>
    <row r="116" spans="2:65" s="1" customFormat="1" ht="16.5" customHeight="1">
      <c r="B116" s="123"/>
      <c r="C116" s="143" t="s">
        <v>138</v>
      </c>
      <c r="D116" s="143" t="s">
        <v>127</v>
      </c>
      <c r="E116" s="144" t="s">
        <v>466</v>
      </c>
      <c r="F116" s="245" t="s">
        <v>467</v>
      </c>
      <c r="G116" s="245"/>
      <c r="H116" s="245"/>
      <c r="I116" s="245"/>
      <c r="J116" s="145" t="s">
        <v>460</v>
      </c>
      <c r="K116" s="146">
        <v>1</v>
      </c>
      <c r="L116" s="246">
        <v>0</v>
      </c>
      <c r="M116" s="246"/>
      <c r="N116" s="247">
        <f>ROUND(L116*K116,2)</f>
        <v>0</v>
      </c>
      <c r="O116" s="247"/>
      <c r="P116" s="247"/>
      <c r="Q116" s="247"/>
      <c r="R116" s="124"/>
      <c r="T116" s="147" t="s">
        <v>5</v>
      </c>
      <c r="U116" s="46" t="s">
        <v>36</v>
      </c>
      <c r="V116" s="38"/>
      <c r="W116" s="148">
        <f>V116*K116</f>
        <v>0</v>
      </c>
      <c r="X116" s="148">
        <v>0</v>
      </c>
      <c r="Y116" s="148">
        <f>X116*K116</f>
        <v>0</v>
      </c>
      <c r="Z116" s="148">
        <v>0</v>
      </c>
      <c r="AA116" s="149">
        <f>Z116*K116</f>
        <v>0</v>
      </c>
      <c r="AR116" s="21" t="s">
        <v>461</v>
      </c>
      <c r="AT116" s="21" t="s">
        <v>127</v>
      </c>
      <c r="AU116" s="21" t="s">
        <v>91</v>
      </c>
      <c r="AY116" s="21" t="s">
        <v>126</v>
      </c>
      <c r="BE116" s="105">
        <f>IF(U116="základní",N116,0)</f>
        <v>0</v>
      </c>
      <c r="BF116" s="105">
        <f>IF(U116="snížená",N116,0)</f>
        <v>0</v>
      </c>
      <c r="BG116" s="105">
        <f>IF(U116="zákl. přenesená",N116,0)</f>
        <v>0</v>
      </c>
      <c r="BH116" s="105">
        <f>IF(U116="sníž. přenesená",N116,0)</f>
        <v>0</v>
      </c>
      <c r="BI116" s="105">
        <f>IF(U116="nulová",N116,0)</f>
        <v>0</v>
      </c>
      <c r="BJ116" s="21" t="s">
        <v>79</v>
      </c>
      <c r="BK116" s="105">
        <f>ROUND(L116*K116,2)</f>
        <v>0</v>
      </c>
      <c r="BL116" s="21" t="s">
        <v>461</v>
      </c>
      <c r="BM116" s="21" t="s">
        <v>468</v>
      </c>
    </row>
    <row r="117" spans="2:65" s="1" customFormat="1" ht="16.5" customHeight="1">
      <c r="B117" s="123"/>
      <c r="C117" s="143" t="s">
        <v>131</v>
      </c>
      <c r="D117" s="143" t="s">
        <v>127</v>
      </c>
      <c r="E117" s="144" t="s">
        <v>469</v>
      </c>
      <c r="F117" s="245" t="s">
        <v>470</v>
      </c>
      <c r="G117" s="245"/>
      <c r="H117" s="245"/>
      <c r="I117" s="245"/>
      <c r="J117" s="145" t="s">
        <v>460</v>
      </c>
      <c r="K117" s="146">
        <v>1</v>
      </c>
      <c r="L117" s="246">
        <v>0</v>
      </c>
      <c r="M117" s="246"/>
      <c r="N117" s="247">
        <f>ROUND(L117*K117,2)</f>
        <v>0</v>
      </c>
      <c r="O117" s="247"/>
      <c r="P117" s="247"/>
      <c r="Q117" s="247"/>
      <c r="R117" s="124"/>
      <c r="T117" s="147" t="s">
        <v>5</v>
      </c>
      <c r="U117" s="46" t="s">
        <v>36</v>
      </c>
      <c r="V117" s="38"/>
      <c r="W117" s="148">
        <f>V117*K117</f>
        <v>0</v>
      </c>
      <c r="X117" s="148">
        <v>0</v>
      </c>
      <c r="Y117" s="148">
        <f>X117*K117</f>
        <v>0</v>
      </c>
      <c r="Z117" s="148">
        <v>0</v>
      </c>
      <c r="AA117" s="149">
        <f>Z117*K117</f>
        <v>0</v>
      </c>
      <c r="AR117" s="21" t="s">
        <v>461</v>
      </c>
      <c r="AT117" s="21" t="s">
        <v>127</v>
      </c>
      <c r="AU117" s="21" t="s">
        <v>91</v>
      </c>
      <c r="AY117" s="21" t="s">
        <v>126</v>
      </c>
      <c r="BE117" s="105">
        <f>IF(U117="základní",N117,0)</f>
        <v>0</v>
      </c>
      <c r="BF117" s="105">
        <f>IF(U117="snížená",N117,0)</f>
        <v>0</v>
      </c>
      <c r="BG117" s="105">
        <f>IF(U117="zákl. přenesená",N117,0)</f>
        <v>0</v>
      </c>
      <c r="BH117" s="105">
        <f>IF(U117="sníž. přenesená",N117,0)</f>
        <v>0</v>
      </c>
      <c r="BI117" s="105">
        <f>IF(U117="nulová",N117,0)</f>
        <v>0</v>
      </c>
      <c r="BJ117" s="21" t="s">
        <v>79</v>
      </c>
      <c r="BK117" s="105">
        <f>ROUND(L117*K117,2)</f>
        <v>0</v>
      </c>
      <c r="BL117" s="21" t="s">
        <v>461</v>
      </c>
      <c r="BM117" s="21" t="s">
        <v>471</v>
      </c>
    </row>
    <row r="118" spans="2:65" s="9" customFormat="1" ht="29.85" customHeight="1">
      <c r="B118" s="132"/>
      <c r="C118" s="133"/>
      <c r="D118" s="142" t="s">
        <v>457</v>
      </c>
      <c r="E118" s="142"/>
      <c r="F118" s="142"/>
      <c r="G118" s="142"/>
      <c r="H118" s="142"/>
      <c r="I118" s="142"/>
      <c r="J118" s="142"/>
      <c r="K118" s="142"/>
      <c r="L118" s="142"/>
      <c r="M118" s="142"/>
      <c r="N118" s="254">
        <f>BK118</f>
        <v>0</v>
      </c>
      <c r="O118" s="255"/>
      <c r="P118" s="255"/>
      <c r="Q118" s="255"/>
      <c r="R118" s="135"/>
      <c r="T118" s="136"/>
      <c r="U118" s="133"/>
      <c r="V118" s="133"/>
      <c r="W118" s="137">
        <f>W119</f>
        <v>0</v>
      </c>
      <c r="X118" s="133"/>
      <c r="Y118" s="137">
        <f>Y119</f>
        <v>0</v>
      </c>
      <c r="Z118" s="133"/>
      <c r="AA118" s="138">
        <f>AA119</f>
        <v>0</v>
      </c>
      <c r="AR118" s="139" t="s">
        <v>157</v>
      </c>
      <c r="AT118" s="140" t="s">
        <v>70</v>
      </c>
      <c r="AU118" s="140" t="s">
        <v>79</v>
      </c>
      <c r="AY118" s="139" t="s">
        <v>126</v>
      </c>
      <c r="BK118" s="141">
        <f>BK119</f>
        <v>0</v>
      </c>
    </row>
    <row r="119" spans="2:65" s="1" customFormat="1" ht="16.5" customHeight="1">
      <c r="B119" s="123"/>
      <c r="C119" s="143" t="s">
        <v>157</v>
      </c>
      <c r="D119" s="143" t="s">
        <v>127</v>
      </c>
      <c r="E119" s="144" t="s">
        <v>472</v>
      </c>
      <c r="F119" s="245" t="s">
        <v>111</v>
      </c>
      <c r="G119" s="245"/>
      <c r="H119" s="245"/>
      <c r="I119" s="245"/>
      <c r="J119" s="145" t="s">
        <v>460</v>
      </c>
      <c r="K119" s="146">
        <v>1</v>
      </c>
      <c r="L119" s="246">
        <v>0</v>
      </c>
      <c r="M119" s="246"/>
      <c r="N119" s="247">
        <f>ROUND(L119*K119,2)</f>
        <v>0</v>
      </c>
      <c r="O119" s="247"/>
      <c r="P119" s="247"/>
      <c r="Q119" s="247"/>
      <c r="R119" s="124"/>
      <c r="T119" s="147" t="s">
        <v>5</v>
      </c>
      <c r="U119" s="46" t="s">
        <v>36</v>
      </c>
      <c r="V119" s="38"/>
      <c r="W119" s="148">
        <f>V119*K119</f>
        <v>0</v>
      </c>
      <c r="X119" s="148">
        <v>0</v>
      </c>
      <c r="Y119" s="148">
        <f>X119*K119</f>
        <v>0</v>
      </c>
      <c r="Z119" s="148">
        <v>0</v>
      </c>
      <c r="AA119" s="149">
        <f>Z119*K119</f>
        <v>0</v>
      </c>
      <c r="AR119" s="21" t="s">
        <v>461</v>
      </c>
      <c r="AT119" s="21" t="s">
        <v>127</v>
      </c>
      <c r="AU119" s="21" t="s">
        <v>91</v>
      </c>
      <c r="AY119" s="21" t="s">
        <v>126</v>
      </c>
      <c r="BE119" s="105">
        <f>IF(U119="základní",N119,0)</f>
        <v>0</v>
      </c>
      <c r="BF119" s="105">
        <f>IF(U119="snížená",N119,0)</f>
        <v>0</v>
      </c>
      <c r="BG119" s="105">
        <f>IF(U119="zákl. přenesená",N119,0)</f>
        <v>0</v>
      </c>
      <c r="BH119" s="105">
        <f>IF(U119="sníž. přenesená",N119,0)</f>
        <v>0</v>
      </c>
      <c r="BI119" s="105">
        <f>IF(U119="nulová",N119,0)</f>
        <v>0</v>
      </c>
      <c r="BJ119" s="21" t="s">
        <v>79</v>
      </c>
      <c r="BK119" s="105">
        <f>ROUND(L119*K119,2)</f>
        <v>0</v>
      </c>
      <c r="BL119" s="21" t="s">
        <v>461</v>
      </c>
      <c r="BM119" s="21" t="s">
        <v>473</v>
      </c>
    </row>
    <row r="120" spans="2:65" s="1" customFormat="1" ht="9.75" customHeight="1">
      <c r="B120" s="37"/>
      <c r="C120" s="38"/>
      <c r="D120" s="134"/>
      <c r="E120" s="38"/>
      <c r="F120" s="38"/>
      <c r="G120" s="38"/>
      <c r="H120" s="38"/>
      <c r="I120" s="38"/>
      <c r="J120" s="38"/>
      <c r="K120" s="38"/>
      <c r="L120" s="38"/>
      <c r="M120" s="38"/>
      <c r="N120" s="242"/>
      <c r="O120" s="243"/>
      <c r="P120" s="243"/>
      <c r="Q120" s="243"/>
      <c r="R120" s="39"/>
      <c r="T120" s="178"/>
      <c r="U120" s="58"/>
      <c r="V120" s="58"/>
      <c r="W120" s="58"/>
      <c r="X120" s="58"/>
      <c r="Y120" s="58"/>
      <c r="Z120" s="58"/>
      <c r="AA120" s="60"/>
      <c r="AT120" s="21" t="s">
        <v>70</v>
      </c>
      <c r="AU120" s="21" t="s">
        <v>71</v>
      </c>
      <c r="AY120" s="21" t="s">
        <v>454</v>
      </c>
      <c r="BK120" s="105">
        <v>0</v>
      </c>
    </row>
    <row r="121" spans="2:65" s="1" customFormat="1" ht="6.95" customHeight="1">
      <c r="B121" s="61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3"/>
    </row>
  </sheetData>
  <mergeCells count="73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N88:Q88"/>
    <mergeCell ref="N89:Q89"/>
    <mergeCell ref="N90:Q90"/>
    <mergeCell ref="N91:Q91"/>
    <mergeCell ref="F79:P79"/>
    <mergeCell ref="M81:P81"/>
    <mergeCell ref="M83:Q83"/>
    <mergeCell ref="M84:Q84"/>
    <mergeCell ref="C86:G86"/>
    <mergeCell ref="N86:Q86"/>
    <mergeCell ref="L94:Q94"/>
    <mergeCell ref="C100:Q100"/>
    <mergeCell ref="F102:P102"/>
    <mergeCell ref="F103:P103"/>
    <mergeCell ref="M105:P105"/>
    <mergeCell ref="M107:Q107"/>
    <mergeCell ref="M108:Q108"/>
    <mergeCell ref="F110:I110"/>
    <mergeCell ref="L110:M110"/>
    <mergeCell ref="N110:Q110"/>
    <mergeCell ref="F114:I114"/>
    <mergeCell ref="L114:M114"/>
    <mergeCell ref="N114:Q114"/>
    <mergeCell ref="F115:I115"/>
    <mergeCell ref="L115:M115"/>
    <mergeCell ref="N115:Q115"/>
    <mergeCell ref="N120:Q120"/>
    <mergeCell ref="H1:K1"/>
    <mergeCell ref="S2:AC2"/>
    <mergeCell ref="F119:I119"/>
    <mergeCell ref="L119:M119"/>
    <mergeCell ref="N119:Q119"/>
    <mergeCell ref="N111:Q111"/>
    <mergeCell ref="N112:Q112"/>
    <mergeCell ref="N113:Q113"/>
    <mergeCell ref="N118:Q118"/>
    <mergeCell ref="F116:I116"/>
    <mergeCell ref="L116:M116"/>
    <mergeCell ref="N116:Q116"/>
    <mergeCell ref="F117:I117"/>
    <mergeCell ref="L117:M117"/>
    <mergeCell ref="N117:Q117"/>
  </mergeCells>
  <hyperlinks>
    <hyperlink ref="F1:G1" location="C2" display="1) Krycí list rozpočtu" xr:uid="{00000000-0004-0000-0300-000000000000}"/>
    <hyperlink ref="H1:K1" location="C86" display="2) Rekapitulace rozpočtu" xr:uid="{00000000-0004-0000-0300-000001000000}"/>
    <hyperlink ref="L1" location="C117" display="3) Rozpočet" xr:uid="{00000000-0004-0000-0300-000002000000}"/>
    <hyperlink ref="S1:T1" location="'Rekapitulace stavby'!C2" display="Rekapitulace stavby" xr:uid="{00000000-0004-0000-03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stavby</vt:lpstr>
      <vt:lpstr>SO 01 - Retenční nádrž, A...</vt:lpstr>
      <vt:lpstr>Elektroinstalace</vt:lpstr>
      <vt:lpstr>VRN - Vedlejší rozpočtové...</vt:lpstr>
      <vt:lpstr>'Rekapitulace stavby'!Názvy_tisku</vt:lpstr>
      <vt:lpstr>'SO 01 - Retenční nádrž, A...'!Názvy_tisku</vt:lpstr>
      <vt:lpstr>'VRN - Vedlejší rozpočtové...'!Názvy_tisku</vt:lpstr>
      <vt:lpstr>'Rekapitulace stavby'!Oblast_tisku</vt:lpstr>
      <vt:lpstr>'SO 01 - Retenční nádrž, A...'!Oblast_tisku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oem</cp:lastModifiedBy>
  <dcterms:created xsi:type="dcterms:W3CDTF">2021-02-09T14:03:26Z</dcterms:created>
  <dcterms:modified xsi:type="dcterms:W3CDTF">2021-02-09T15:00:54Z</dcterms:modified>
</cp:coreProperties>
</file>